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rstcapital-my.sharepoint.com/personal/fabio_guerra_hurst_capital/Documents/Documentos/"/>
    </mc:Choice>
  </mc:AlternateContent>
  <xr:revisionPtr revIDLastSave="0" documentId="14_{A8FF8388-4EC1-4791-A82C-6C9311DD21CB}" xr6:coauthVersionLast="47" xr6:coauthVersionMax="47" xr10:uidLastSave="{00000000-0000-0000-0000-000000000000}"/>
  <bookViews>
    <workbookView xWindow="-120" yWindow="-120" windowWidth="20730" windowHeight="11040" xr2:uid="{A028229A-5D58-4F3C-9DC5-01DBD559C540}"/>
  </bookViews>
  <sheets>
    <sheet name="SIMULAÇÃO MUSICA 03" sheetId="2" r:id="rId1"/>
  </sheets>
  <externalReferences>
    <externalReference r:id="rId2"/>
  </externalReferences>
  <definedNames>
    <definedName name="_DLX1.USE">#REF!</definedName>
    <definedName name="_DLX2.USE">#REF!</definedName>
    <definedName name="_DLX3.USE">#REF!</definedName>
    <definedName name="_DLX4.USE">#REF!</definedName>
    <definedName name="Carência">'[1]Tomador de Recursos'!$K$9</definedName>
    <definedName name="e">#REF!</definedName>
    <definedName name="Empréstimo">'[1]Tomador de Recursos'!$K$4</definedName>
    <definedName name="Prazo">'[1]Tomador de Recursos'!$K$10</definedName>
    <definedName name="SaldoAposCarencia">'[1]Tomador de Recursos'!$J$16</definedName>
    <definedName name="Taxa">'[1]Tomador de Recursos'!$K$6</definedName>
    <definedName name="U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2" l="1"/>
  <c r="D75" i="2"/>
  <c r="L75" i="2"/>
  <c r="M26" i="2" l="1"/>
  <c r="J26" i="2" s="1"/>
  <c r="E26" i="2"/>
  <c r="B26" i="2" s="1"/>
  <c r="E27" i="2" l="1"/>
  <c r="E68" i="2"/>
  <c r="E69" i="2"/>
  <c r="E62" i="2"/>
  <c r="E70" i="2"/>
  <c r="E63" i="2"/>
  <c r="E71" i="2"/>
  <c r="E64" i="2"/>
  <c r="E72" i="2"/>
  <c r="E65" i="2"/>
  <c r="E73" i="2"/>
  <c r="E66" i="2"/>
  <c r="E74" i="2"/>
  <c r="E67" i="2"/>
  <c r="M62" i="2"/>
  <c r="M70" i="2"/>
  <c r="M63" i="2"/>
  <c r="M71" i="2"/>
  <c r="M64" i="2"/>
  <c r="M72" i="2"/>
  <c r="M73" i="2"/>
  <c r="M66" i="2"/>
  <c r="M74" i="2"/>
  <c r="M65" i="2"/>
  <c r="M67" i="2"/>
  <c r="M68" i="2"/>
  <c r="M69" i="2"/>
  <c r="E29" i="2"/>
  <c r="E28" i="2"/>
  <c r="I26" i="2"/>
  <c r="F26" i="2" s="1"/>
  <c r="I31" i="2" l="1"/>
  <c r="I65" i="2"/>
  <c r="I73" i="2"/>
  <c r="I66" i="2"/>
  <c r="I74" i="2"/>
  <c r="I67" i="2"/>
  <c r="I68" i="2"/>
  <c r="I69" i="2"/>
  <c r="I62" i="2"/>
  <c r="I70" i="2"/>
  <c r="I63" i="2"/>
  <c r="I71" i="2"/>
  <c r="I64" i="2"/>
  <c r="I72" i="2"/>
  <c r="H19" i="2"/>
  <c r="F69" i="2" l="1"/>
  <c r="G69" i="2" s="1"/>
  <c r="F61" i="2"/>
  <c r="G61" i="2" s="1"/>
  <c r="F67" i="2"/>
  <c r="G67" i="2" s="1"/>
  <c r="F65" i="2"/>
  <c r="G65" i="2" s="1"/>
  <c r="F71" i="2"/>
  <c r="G71" i="2" s="1"/>
  <c r="F63" i="2"/>
  <c r="G63" i="2" s="1"/>
  <c r="F70" i="2"/>
  <c r="G70" i="2" s="1"/>
  <c r="F66" i="2"/>
  <c r="F73" i="2"/>
  <c r="F72" i="2"/>
  <c r="F64" i="2"/>
  <c r="G64" i="2" s="1"/>
  <c r="F62" i="2"/>
  <c r="F68" i="2"/>
  <c r="G68" i="2" s="1"/>
  <c r="G73" i="2"/>
  <c r="G66" i="2"/>
  <c r="G62" i="2"/>
  <c r="G72" i="2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M31" i="2"/>
  <c r="I32" i="2" l="1"/>
  <c r="I48" i="2"/>
  <c r="E51" i="2"/>
  <c r="I56" i="2"/>
  <c r="E35" i="2"/>
  <c r="I28" i="2"/>
  <c r="E47" i="2"/>
  <c r="I40" i="2"/>
  <c r="I60" i="2"/>
  <c r="E59" i="2"/>
  <c r="E43" i="2"/>
  <c r="E31" i="2"/>
  <c r="I44" i="2"/>
  <c r="E55" i="2"/>
  <c r="E39" i="2"/>
  <c r="E58" i="2"/>
  <c r="E54" i="2"/>
  <c r="E50" i="2"/>
  <c r="E46" i="2"/>
  <c r="E42" i="2"/>
  <c r="E38" i="2"/>
  <c r="E34" i="2"/>
  <c r="E30" i="2"/>
  <c r="M30" i="2"/>
  <c r="M61" i="2"/>
  <c r="M57" i="2"/>
  <c r="M53" i="2"/>
  <c r="M49" i="2"/>
  <c r="M45" i="2"/>
  <c r="M41" i="2"/>
  <c r="M37" i="2"/>
  <c r="M33" i="2"/>
  <c r="M27" i="2"/>
  <c r="M58" i="2"/>
  <c r="M38" i="2"/>
  <c r="E61" i="2"/>
  <c r="E57" i="2"/>
  <c r="E53" i="2"/>
  <c r="E49" i="2"/>
  <c r="E45" i="2"/>
  <c r="E41" i="2"/>
  <c r="E37" i="2"/>
  <c r="E33" i="2"/>
  <c r="M29" i="2"/>
  <c r="M60" i="2"/>
  <c r="M56" i="2"/>
  <c r="M52" i="2"/>
  <c r="M48" i="2"/>
  <c r="M44" i="2"/>
  <c r="M40" i="2"/>
  <c r="M36" i="2"/>
  <c r="M32" i="2"/>
  <c r="M54" i="2"/>
  <c r="M50" i="2"/>
  <c r="M46" i="2"/>
  <c r="M42" i="2"/>
  <c r="M34" i="2"/>
  <c r="I36" i="2"/>
  <c r="I52" i="2"/>
  <c r="E60" i="2"/>
  <c r="E56" i="2"/>
  <c r="E52" i="2"/>
  <c r="E48" i="2"/>
  <c r="E44" i="2"/>
  <c r="E40" i="2"/>
  <c r="E36" i="2"/>
  <c r="E32" i="2"/>
  <c r="M28" i="2"/>
  <c r="M59" i="2"/>
  <c r="M55" i="2"/>
  <c r="M51" i="2"/>
  <c r="M47" i="2"/>
  <c r="M43" i="2"/>
  <c r="M39" i="2"/>
  <c r="M35" i="2"/>
  <c r="I30" i="2"/>
  <c r="I34" i="2"/>
  <c r="I38" i="2"/>
  <c r="I42" i="2"/>
  <c r="I46" i="2"/>
  <c r="I50" i="2"/>
  <c r="I54" i="2"/>
  <c r="I58" i="2"/>
  <c r="I29" i="2"/>
  <c r="I33" i="2"/>
  <c r="I37" i="2"/>
  <c r="I41" i="2"/>
  <c r="I45" i="2"/>
  <c r="I49" i="2"/>
  <c r="I53" i="2"/>
  <c r="I57" i="2"/>
  <c r="I61" i="2"/>
  <c r="I27" i="2"/>
  <c r="I35" i="2"/>
  <c r="I39" i="2"/>
  <c r="I43" i="2"/>
  <c r="I47" i="2"/>
  <c r="I51" i="2"/>
  <c r="I55" i="2"/>
  <c r="I59" i="2"/>
  <c r="C26" i="2" l="1"/>
  <c r="F43" i="2"/>
  <c r="G43" i="2" s="1"/>
  <c r="F38" i="2"/>
  <c r="G38" i="2" s="1"/>
  <c r="F34" i="2"/>
  <c r="G34" i="2" s="1"/>
  <c r="F55" i="2"/>
  <c r="G55" i="2" s="1"/>
  <c r="F33" i="2"/>
  <c r="G33" i="2" s="1"/>
  <c r="F29" i="2"/>
  <c r="G29" i="2" s="1"/>
  <c r="F57" i="2"/>
  <c r="G57" i="2" s="1"/>
  <c r="F32" i="2"/>
  <c r="G32" i="2" s="1"/>
  <c r="F58" i="2"/>
  <c r="G58" i="2" s="1"/>
  <c r="F56" i="2"/>
  <c r="G56" i="2" s="1"/>
  <c r="F50" i="2"/>
  <c r="G50" i="2" s="1"/>
  <c r="G52" i="2"/>
  <c r="F52" i="2"/>
  <c r="F53" i="2"/>
  <c r="G53" i="2" s="1"/>
  <c r="F35" i="2"/>
  <c r="G35" i="2" s="1"/>
  <c r="F47" i="2"/>
  <c r="G47" i="2" s="1"/>
  <c r="F40" i="2"/>
  <c r="G40" i="2" s="1"/>
  <c r="F41" i="2"/>
  <c r="G41" i="2" s="1"/>
  <c r="G37" i="2"/>
  <c r="F37" i="2"/>
  <c r="G26" i="2"/>
  <c r="F28" i="2"/>
  <c r="G28" i="2" s="1"/>
  <c r="F51" i="2"/>
  <c r="G51" i="2" s="1"/>
  <c r="F46" i="2"/>
  <c r="G46" i="2" s="1"/>
  <c r="F48" i="2"/>
  <c r="G48" i="2" s="1"/>
  <c r="F49" i="2"/>
  <c r="G49" i="2" s="1"/>
  <c r="K26" i="2"/>
  <c r="F59" i="2"/>
  <c r="G59" i="2" s="1"/>
  <c r="F30" i="2"/>
  <c r="G30" i="2" s="1"/>
  <c r="F31" i="2"/>
  <c r="G31" i="2" s="1"/>
  <c r="F36" i="2"/>
  <c r="G36" i="2" s="1"/>
  <c r="F27" i="2"/>
  <c r="G27" i="2" s="1"/>
  <c r="F60" i="2"/>
  <c r="G60" i="2" s="1"/>
  <c r="F54" i="2"/>
  <c r="G54" i="2" s="1"/>
  <c r="F42" i="2"/>
  <c r="G42" i="2" s="1"/>
  <c r="F44" i="2"/>
  <c r="G44" i="2" s="1"/>
  <c r="F45" i="2"/>
  <c r="G45" i="2" s="1"/>
  <c r="F39" i="2"/>
  <c r="G39" i="2" s="1"/>
  <c r="D19" i="2"/>
  <c r="B27" i="2" s="1"/>
  <c r="E75" i="2"/>
  <c r="M75" i="2"/>
  <c r="I75" i="2"/>
  <c r="L19" i="2"/>
  <c r="D20" i="2"/>
  <c r="E13" i="2" s="1"/>
  <c r="L20" i="2"/>
  <c r="H20" i="2"/>
  <c r="J71" i="2" l="1"/>
  <c r="K71" i="2" s="1"/>
  <c r="J63" i="2"/>
  <c r="K63" i="2" s="1"/>
  <c r="J55" i="2"/>
  <c r="K55" i="2" s="1"/>
  <c r="J47" i="2"/>
  <c r="K47" i="2" s="1"/>
  <c r="J39" i="2"/>
  <c r="K39" i="2" s="1"/>
  <c r="J31" i="2"/>
  <c r="K31" i="2" s="1"/>
  <c r="J69" i="2"/>
  <c r="K69" i="2" s="1"/>
  <c r="J61" i="2"/>
  <c r="K61" i="2" s="1"/>
  <c r="J53" i="2"/>
  <c r="K53" i="2" s="1"/>
  <c r="J45" i="2"/>
  <c r="K45" i="2" s="1"/>
  <c r="J37" i="2"/>
  <c r="K37" i="2" s="1"/>
  <c r="J29" i="2"/>
  <c r="K29" i="2" s="1"/>
  <c r="J59" i="2"/>
  <c r="K59" i="2" s="1"/>
  <c r="J43" i="2"/>
  <c r="K43" i="2" s="1"/>
  <c r="J27" i="2"/>
  <c r="K27" i="2" s="1"/>
  <c r="J66" i="2"/>
  <c r="K66" i="2" s="1"/>
  <c r="J58" i="2"/>
  <c r="K58" i="2" s="1"/>
  <c r="J42" i="2"/>
  <c r="K42" i="2" s="1"/>
  <c r="J34" i="2"/>
  <c r="K34" i="2" s="1"/>
  <c r="J64" i="2"/>
  <c r="K64" i="2" s="1"/>
  <c r="J48" i="2"/>
  <c r="K48" i="2" s="1"/>
  <c r="J40" i="2"/>
  <c r="K40" i="2" s="1"/>
  <c r="J70" i="2"/>
  <c r="K70" i="2" s="1"/>
  <c r="J54" i="2"/>
  <c r="K54" i="2" s="1"/>
  <c r="J30" i="2"/>
  <c r="K30" i="2" s="1"/>
  <c r="J68" i="2"/>
  <c r="K68" i="2" s="1"/>
  <c r="J60" i="2"/>
  <c r="K60" i="2" s="1"/>
  <c r="J52" i="2"/>
  <c r="K52" i="2" s="1"/>
  <c r="J44" i="2"/>
  <c r="K44" i="2" s="1"/>
  <c r="J36" i="2"/>
  <c r="K36" i="2" s="1"/>
  <c r="J28" i="2"/>
  <c r="K28" i="2" s="1"/>
  <c r="J67" i="2"/>
  <c r="K67" i="2" s="1"/>
  <c r="J51" i="2"/>
  <c r="K51" i="2" s="1"/>
  <c r="J35" i="2"/>
  <c r="K35" i="2" s="1"/>
  <c r="J50" i="2"/>
  <c r="K50" i="2" s="1"/>
  <c r="J72" i="2"/>
  <c r="K72" i="2" s="1"/>
  <c r="J56" i="2"/>
  <c r="K56" i="2" s="1"/>
  <c r="J32" i="2"/>
  <c r="K32" i="2" s="1"/>
  <c r="J62" i="2"/>
  <c r="K62" i="2" s="1"/>
  <c r="J46" i="2"/>
  <c r="K46" i="2" s="1"/>
  <c r="J38" i="2"/>
  <c r="K38" i="2" s="1"/>
  <c r="J73" i="2"/>
  <c r="K73" i="2" s="1"/>
  <c r="J65" i="2"/>
  <c r="K65" i="2" s="1"/>
  <c r="J57" i="2"/>
  <c r="K57" i="2" s="1"/>
  <c r="J49" i="2"/>
  <c r="K49" i="2" s="1"/>
  <c r="J41" i="2"/>
  <c r="K41" i="2" s="1"/>
  <c r="J33" i="2"/>
  <c r="K33" i="2" s="1"/>
  <c r="B73" i="2"/>
  <c r="C73" i="2" s="1"/>
  <c r="B72" i="2"/>
  <c r="C72" i="2" s="1"/>
  <c r="B64" i="2"/>
  <c r="C64" i="2" s="1"/>
  <c r="B56" i="2"/>
  <c r="C56" i="2" s="1"/>
  <c r="B48" i="2"/>
  <c r="C48" i="2" s="1"/>
  <c r="B40" i="2"/>
  <c r="C40" i="2" s="1"/>
  <c r="B32" i="2"/>
  <c r="C32" i="2" s="1"/>
  <c r="B63" i="2"/>
  <c r="C63" i="2" s="1"/>
  <c r="B55" i="2"/>
  <c r="C55" i="2" s="1"/>
  <c r="B47" i="2"/>
  <c r="C47" i="2" s="1"/>
  <c r="B39" i="2"/>
  <c r="C39" i="2" s="1"/>
  <c r="B31" i="2"/>
  <c r="C31" i="2" s="1"/>
  <c r="B70" i="2"/>
  <c r="C70" i="2" s="1"/>
  <c r="B62" i="2"/>
  <c r="C62" i="2" s="1"/>
  <c r="B54" i="2"/>
  <c r="C54" i="2" s="1"/>
  <c r="B46" i="2"/>
  <c r="C46" i="2" s="1"/>
  <c r="B38" i="2"/>
  <c r="C38" i="2" s="1"/>
  <c r="B30" i="2"/>
  <c r="C30" i="2" s="1"/>
  <c r="B69" i="2"/>
  <c r="C69" i="2" s="1"/>
  <c r="B61" i="2"/>
  <c r="C61" i="2" s="1"/>
  <c r="B53" i="2"/>
  <c r="C53" i="2" s="1"/>
  <c r="B45" i="2"/>
  <c r="C45" i="2" s="1"/>
  <c r="B37" i="2"/>
  <c r="C37" i="2" s="1"/>
  <c r="B29" i="2"/>
  <c r="C29" i="2" s="1"/>
  <c r="B60" i="2"/>
  <c r="C60" i="2" s="1"/>
  <c r="B52" i="2"/>
  <c r="C52" i="2" s="1"/>
  <c r="B44" i="2"/>
  <c r="C44" i="2" s="1"/>
  <c r="B36" i="2"/>
  <c r="C36" i="2" s="1"/>
  <c r="B28" i="2"/>
  <c r="C28" i="2" s="1"/>
  <c r="B59" i="2"/>
  <c r="C59" i="2" s="1"/>
  <c r="B71" i="2"/>
  <c r="C71" i="2" s="1"/>
  <c r="B51" i="2"/>
  <c r="C51" i="2" s="1"/>
  <c r="B43" i="2"/>
  <c r="C43" i="2" s="1"/>
  <c r="B35" i="2"/>
  <c r="C35" i="2" s="1"/>
  <c r="C27" i="2"/>
  <c r="B66" i="2"/>
  <c r="C66" i="2" s="1"/>
  <c r="B58" i="2"/>
  <c r="C58" i="2" s="1"/>
  <c r="B50" i="2"/>
  <c r="C50" i="2" s="1"/>
  <c r="B42" i="2"/>
  <c r="C42" i="2" s="1"/>
  <c r="B34" i="2"/>
  <c r="C34" i="2" s="1"/>
  <c r="B65" i="2"/>
  <c r="C65" i="2" s="1"/>
  <c r="B57" i="2"/>
  <c r="C57" i="2" s="1"/>
  <c r="B49" i="2"/>
  <c r="C49" i="2" s="1"/>
  <c r="B41" i="2"/>
  <c r="C41" i="2" s="1"/>
  <c r="B33" i="2"/>
  <c r="C33" i="2" s="1"/>
  <c r="B68" i="2"/>
  <c r="C68" i="2" s="1"/>
  <c r="B67" i="2"/>
  <c r="C67" i="2" s="1"/>
</calcChain>
</file>

<file path=xl/sharedStrings.xml><?xml version="1.0" encoding="utf-8"?>
<sst xmlns="http://schemas.openxmlformats.org/spreadsheetml/2006/main" count="36" uniqueCount="23">
  <si>
    <t xml:space="preserve">SIMULADOR DE INVESTIMENTOS </t>
  </si>
  <si>
    <t>DISCLAIMER: OS VALORES ABAIXO CONSISTEM EM SIMULAÇÕES DE CARÁTER EXCLUSIVAMENTE INFORMATIVO;</t>
  </si>
  <si>
    <t>AS INFORMAÇÕES ABAIXO NÃO CARACTERIZAM PROMESSAS, GARANTIAS DE RETORNOS E/OU RECEBIMENTO DE VALORES FINANCEIROS;</t>
  </si>
  <si>
    <t>ANTES DE INVESTIR, LEIA ATENTAMENTE O MATERIAL DE DIVULGAÇÃO DESTA OPERAÇÃO.</t>
  </si>
  <si>
    <t xml:space="preserve"> </t>
  </si>
  <si>
    <t>✅  Simulação Investidor Música</t>
  </si>
  <si>
    <t>Investimento</t>
  </si>
  <si>
    <t xml:space="preserve"> ◀️ Insira à esquerda o valor quer gostaria de simular.</t>
  </si>
  <si>
    <t>Cenários Considerados</t>
  </si>
  <si>
    <t>Retorno (a.a)</t>
  </si>
  <si>
    <t>Múltiplo</t>
  </si>
  <si>
    <t xml:space="preserve"> 🔽 Resultado abaixo 🔽</t>
  </si>
  <si>
    <t>DATA</t>
  </si>
  <si>
    <t>Base ⏹</t>
  </si>
  <si>
    <t>Pessimista ❕</t>
  </si>
  <si>
    <t>Otimista ✅</t>
  </si>
  <si>
    <t>Total</t>
  </si>
  <si>
    <t>Parcial</t>
  </si>
  <si>
    <t>Recebimento Total</t>
  </si>
  <si>
    <t>🎧  inserir nome</t>
  </si>
  <si>
    <t>Yield to Maturity</t>
  </si>
  <si>
    <t>Preço (após recebimento do mês)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</si>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</sst>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0&quot;x&quot;"/>
    <numFmt numFmtId="166" formatCode="_-&quot;R$&quot;\ * #,##0_-;\-&quot;R$&quot;\ * #,##0_-;_-&quot;R$&quot;\ * &quot;-&quot;??_-;_-@_-"/>
    <numFmt numFmtId="167" formatCode="0.000%"/>
    <numFmt numFmtId="168" formatCode="_-&quot;R$&quot;\ * #,##0.0_-;\-&quot;R$&quot;\ * #,##0.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4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rgb="FFFFFF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A6A6A6"/>
      </left>
      <right style="thin">
        <color rgb="FF808080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164" fontId="4" fillId="0" borderId="0" xfId="0" applyNumberFormat="1" applyFont="1"/>
    <xf numFmtId="10" fontId="7" fillId="0" borderId="0" xfId="0" applyNumberFormat="1" applyFont="1"/>
    <xf numFmtId="164" fontId="7" fillId="0" borderId="0" xfId="0" applyNumberFormat="1" applyFont="1"/>
    <xf numFmtId="0" fontId="0" fillId="4" borderId="0" xfId="0" applyFill="1"/>
    <xf numFmtId="0" fontId="11" fillId="0" borderId="0" xfId="0" applyFont="1"/>
    <xf numFmtId="0" fontId="0" fillId="5" borderId="0" xfId="0" applyFill="1" applyAlignment="1">
      <alignment horizontal="left" indent="1"/>
    </xf>
    <xf numFmtId="0" fontId="0" fillId="7" borderId="0" xfId="0" applyFill="1"/>
    <xf numFmtId="0" fontId="0" fillId="4" borderId="0" xfId="0" applyFill="1" applyAlignment="1">
      <alignment vertical="center"/>
    </xf>
    <xf numFmtId="0" fontId="11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0" fillId="4" borderId="0" xfId="0" applyFont="1" applyFill="1" applyAlignment="1">
      <alignment horizontal="left" vertical="center" indent="2"/>
    </xf>
    <xf numFmtId="0" fontId="0" fillId="7" borderId="0" xfId="0" applyFill="1" applyAlignment="1">
      <alignment vertical="center" indent="2"/>
    </xf>
    <xf numFmtId="0" fontId="0" fillId="5" borderId="0" xfId="0" applyFill="1" applyAlignment="1">
      <alignment indent="2"/>
    </xf>
    <xf numFmtId="0" fontId="0" fillId="5" borderId="0" xfId="0" applyFill="1" applyAlignment="1">
      <alignment vertical="center" indent="2"/>
    </xf>
    <xf numFmtId="0" fontId="12" fillId="7" borderId="0" xfId="0" applyFont="1" applyFill="1" applyAlignment="1">
      <alignment horizontal="left" vertical="center" indent="1"/>
    </xf>
    <xf numFmtId="10" fontId="9" fillId="7" borderId="0" xfId="0" applyNumberFormat="1" applyFont="1" applyFill="1" applyAlignment="1">
      <alignment horizontal="left" vertical="center" indent="1"/>
    </xf>
    <xf numFmtId="10" fontId="9" fillId="7" borderId="0" xfId="2" applyNumberFormat="1" applyFont="1" applyFill="1" applyAlignment="1">
      <alignment horizontal="left" vertical="center" indent="1"/>
    </xf>
    <xf numFmtId="165" fontId="9" fillId="7" borderId="0" xfId="0" applyNumberFormat="1" applyFont="1" applyFill="1" applyAlignment="1">
      <alignment horizontal="left" vertical="center" indent="1"/>
    </xf>
    <xf numFmtId="0" fontId="12" fillId="2" borderId="0" xfId="0" applyFont="1" applyFill="1" applyAlignment="1">
      <alignment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5" borderId="0" xfId="0" applyFill="1" applyAlignment="1">
      <alignment horizontal="left" vertical="center" indent="3"/>
    </xf>
    <xf numFmtId="0" fontId="0" fillId="5" borderId="0" xfId="0" applyFill="1" applyAlignment="1">
      <alignment horizontal="left" vertical="center" indent="1"/>
    </xf>
    <xf numFmtId="0" fontId="0" fillId="7" borderId="0" xfId="0" applyFill="1" applyAlignment="1">
      <alignment horizontal="left" vertical="center" indent="3"/>
    </xf>
    <xf numFmtId="0" fontId="12" fillId="7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 indent="2"/>
    </xf>
    <xf numFmtId="0" fontId="9" fillId="2" borderId="0" xfId="0" applyFont="1" applyFill="1" applyAlignment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7" borderId="0" xfId="0" applyFill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17" fontId="0" fillId="6" borderId="4" xfId="0" applyNumberFormat="1" applyFill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7" borderId="0" xfId="0" applyFill="1" applyAlignment="1">
      <alignment horizontal="left" indent="1"/>
    </xf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 vertical="center" indent="3"/>
    </xf>
    <xf numFmtId="0" fontId="0" fillId="2" borderId="0" xfId="0" applyFill="1" applyAlignment="1">
      <alignment horizontal="left" vertical="center" indent="3"/>
    </xf>
    <xf numFmtId="0" fontId="0" fillId="5" borderId="0" xfId="0" applyFill="1" applyAlignment="1">
      <alignment horizontal="left" indent="3"/>
    </xf>
    <xf numFmtId="0" fontId="14" fillId="5" borderId="0" xfId="0" applyFont="1" applyFill="1" applyAlignment="1">
      <alignment horizontal="left" vertical="center" indent="3"/>
    </xf>
    <xf numFmtId="0" fontId="0" fillId="5" borderId="0" xfId="0" applyFill="1" applyAlignment="1">
      <alignment horizontal="left" vertical="center" indent="4"/>
    </xf>
    <xf numFmtId="0" fontId="0" fillId="7" borderId="0" xfId="0" applyFill="1" applyAlignment="1">
      <alignment horizontal="left" vertical="center" indent="2"/>
    </xf>
    <xf numFmtId="0" fontId="0" fillId="9" borderId="0" xfId="0" applyFill="1" applyAlignment="1">
      <alignment horizontal="left" vertical="center" indent="1"/>
    </xf>
    <xf numFmtId="166" fontId="3" fillId="9" borderId="0" xfId="0" applyNumberFormat="1" applyFont="1" applyFill="1" applyAlignment="1">
      <alignment horizontal="left" vertical="center" indent="1"/>
    </xf>
    <xf numFmtId="166" fontId="0" fillId="9" borderId="0" xfId="1" applyNumberFormat="1" applyFont="1" applyFill="1" applyBorder="1" applyAlignment="1">
      <alignment horizontal="left" vertical="center" indent="1"/>
    </xf>
    <xf numFmtId="166" fontId="3" fillId="9" borderId="0" xfId="1" applyNumberFormat="1" applyFont="1" applyFill="1" applyBorder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7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 vertical="center" indent="1"/>
    </xf>
    <xf numFmtId="0" fontId="14" fillId="5" borderId="0" xfId="0" applyFont="1" applyFill="1" applyAlignment="1">
      <alignment horizontal="left" vertical="center" indent="1"/>
    </xf>
    <xf numFmtId="0" fontId="0" fillId="5" borderId="0" xfId="0" applyFill="1" applyAlignment="1">
      <alignment horizontal="left" vertical="center" indent="2"/>
    </xf>
    <xf numFmtId="0" fontId="0" fillId="7" borderId="0" xfId="0" applyFill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/>
    </xf>
    <xf numFmtId="166" fontId="3" fillId="8" borderId="0" xfId="0" applyNumberFormat="1" applyFont="1" applyFill="1" applyAlignment="1">
      <alignment horizontal="left" vertical="center" indent="1"/>
    </xf>
    <xf numFmtId="166" fontId="0" fillId="8" borderId="0" xfId="1" applyNumberFormat="1" applyFont="1" applyFill="1" applyBorder="1" applyAlignment="1">
      <alignment horizontal="left" vertical="center" indent="1"/>
    </xf>
    <xf numFmtId="166" fontId="3" fillId="8" borderId="0" xfId="1" applyNumberFormat="1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 indent="3"/>
    </xf>
    <xf numFmtId="166" fontId="3" fillId="5" borderId="2" xfId="0" applyNumberFormat="1" applyFont="1" applyFill="1" applyBorder="1" applyAlignment="1">
      <alignment horizontal="left" vertical="center" indent="1"/>
    </xf>
    <xf numFmtId="166" fontId="5" fillId="5" borderId="2" xfId="1" applyNumberFormat="1" applyFont="1" applyFill="1" applyBorder="1" applyAlignment="1">
      <alignment horizontal="left" vertical="center" indent="1"/>
    </xf>
    <xf numFmtId="166" fontId="3" fillId="5" borderId="0" xfId="1" applyNumberFormat="1" applyFont="1" applyFill="1" applyBorder="1" applyAlignment="1">
      <alignment horizontal="left" vertical="center" indent="1"/>
    </xf>
    <xf numFmtId="166" fontId="6" fillId="0" borderId="0" xfId="1" applyNumberFormat="1" applyFont="1" applyFill="1" applyBorder="1" applyAlignment="1" applyProtection="1">
      <alignment horizontal="left" vertical="center" indent="4"/>
      <protection locked="0"/>
    </xf>
    <xf numFmtId="0" fontId="3" fillId="6" borderId="1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left" vertical="center" indent="1"/>
    </xf>
    <xf numFmtId="43" fontId="3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10" fontId="0" fillId="0" borderId="0" xfId="2" applyNumberFormat="1" applyFont="1" applyAlignment="1">
      <alignment horizontal="left" vertical="center"/>
    </xf>
    <xf numFmtId="10" fontId="0" fillId="0" borderId="0" xfId="2" applyNumberFormat="1" applyFont="1" applyAlignment="1">
      <alignment horizontal="left" vertical="center" indent="1"/>
    </xf>
    <xf numFmtId="10" fontId="0" fillId="0" borderId="0" xfId="2" applyNumberFormat="1" applyFont="1" applyAlignment="1">
      <alignment vertical="center"/>
    </xf>
    <xf numFmtId="167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0" fillId="11" borderId="0" xfId="0" applyFill="1" applyAlignment="1">
      <alignment vertical="center"/>
    </xf>
    <xf numFmtId="164" fontId="4" fillId="11" borderId="0" xfId="0" applyNumberFormat="1" applyFont="1" applyFill="1" applyAlignment="1">
      <alignment vertical="center"/>
    </xf>
    <xf numFmtId="168" fontId="3" fillId="5" borderId="2" xfId="0" applyNumberFormat="1" applyFont="1" applyFill="1" applyBorder="1" applyAlignment="1">
      <alignment horizontal="left" vertical="center" indent="1"/>
    </xf>
    <xf numFmtId="168" fontId="5" fillId="5" borderId="2" xfId="1" applyNumberFormat="1" applyFont="1" applyFill="1" applyBorder="1" applyAlignment="1">
      <alignment horizontal="left" vertical="center" indent="1"/>
    </xf>
    <xf numFmtId="168" fontId="3" fillId="5" borderId="0" xfId="1" applyNumberFormat="1" applyFont="1" applyFill="1" applyBorder="1" applyAlignment="1">
      <alignment horizontal="left" vertical="center" indent="1"/>
    </xf>
    <xf numFmtId="0" fontId="9" fillId="7" borderId="0" xfId="0" applyFont="1" applyFill="1" applyAlignment="1">
      <alignment vertical="center" indent="3"/>
    </xf>
    <xf numFmtId="0" fontId="15" fillId="7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indent="3"/>
    </xf>
    <xf numFmtId="164" fontId="9" fillId="10" borderId="0" xfId="0" applyNumberFormat="1" applyFont="1" applyFill="1" applyAlignment="1">
      <alignment horizontal="center" vertical="center"/>
    </xf>
    <xf numFmtId="10" fontId="0" fillId="12" borderId="2" xfId="0" applyNumberFormat="1" applyFill="1" applyBorder="1" applyAlignment="1">
      <alignment horizontal="center" vertical="center"/>
    </xf>
    <xf numFmtId="166" fontId="5" fillId="5" borderId="2" xfId="1" applyNumberFormat="1" applyFont="1" applyFill="1" applyBorder="1" applyAlignment="1">
      <alignment horizontal="center" vertical="center"/>
    </xf>
    <xf numFmtId="0" fontId="0" fillId="12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2" xfId="0" applyFill="1" applyBorder="1" applyAlignment="1">
      <alignment vertical="center"/>
    </xf>
    <xf numFmtId="10" fontId="0" fillId="13" borderId="2" xfId="0" applyNumberFormat="1" applyFill="1" applyBorder="1" applyAlignment="1">
      <alignment horizontal="center" vertical="center"/>
    </xf>
    <xf numFmtId="166" fontId="5" fillId="13" borderId="2" xfId="1" applyNumberFormat="1" applyFont="1" applyFill="1" applyBorder="1" applyAlignment="1">
      <alignment horizontal="left" vertical="center" indent="1"/>
    </xf>
    <xf numFmtId="166" fontId="5" fillId="13" borderId="2" xfId="1" applyNumberFormat="1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166" fontId="5" fillId="14" borderId="2" xfId="1" applyNumberFormat="1" applyFont="1" applyFill="1" applyBorder="1" applyAlignment="1">
      <alignment horizontal="left" vertical="center" indent="1"/>
    </xf>
    <xf numFmtId="10" fontId="0" fillId="14" borderId="2" xfId="0" applyNumberFormat="1" applyFill="1" applyBorder="1" applyAlignment="1">
      <alignment horizontal="center" vertical="center"/>
    </xf>
    <xf numFmtId="166" fontId="5" fillId="14" borderId="2" xfId="1" applyNumberFormat="1" applyFont="1" applyFill="1" applyBorder="1" applyAlignment="1">
      <alignment horizontal="center" vertical="center"/>
    </xf>
    <xf numFmtId="166" fontId="5" fillId="14" borderId="2" xfId="2" applyNumberFormat="1" applyFont="1" applyFill="1" applyBorder="1" applyAlignment="1">
      <alignment horizontal="left" vertical="center" indent="1"/>
    </xf>
  </cellXfs>
  <cellStyles count="4">
    <cellStyle name="Moeda" xfId="1" builtinId="4"/>
    <cellStyle name="Moeda 2" xfId="3" xr:uid="{3C91B92E-641D-49BB-91E6-EC9AAB5F0FA2}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76DADA"/>
      <color rgb="FF6A6818"/>
      <color rgb="FF003300"/>
      <color rgb="FFFFFFFF"/>
      <color rgb="FF969696"/>
      <color rgb="FFFF9933"/>
      <color rgb="FF00FF00"/>
      <color rgb="FFFF5050"/>
      <color rgb="FFC0C0C0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1539240</xdr:colOff>
      <xdr:row>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14E4A08-8656-4676-B404-3C4B35F76D2C}"/>
            </a:ext>
            <a:ext uri="{147F2762-F138-4A5C-976F-8EAC2B608ADB}">
              <a16:predDERef xmlns:a16="http://schemas.microsoft.com/office/drawing/2014/main" pred="{029D8FE2-4536-434B-86E5-19E788B02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1352550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rstcapital.sharepoint.com/personal/amit_blanche_hurst_capital/Documents/Ativos%20empresariais%20compartilhado/Hurst%20Capital/Ativos%20Empresariais/NEGOCIOS/04%20Recusados/201912_cia_da_consulta/An_Fin_CiaDen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dor"/>
      <sheetName val="Fluxo Geral da Operação"/>
      <sheetName val="Tomador de Recursos"/>
      <sheetName val="Financials Tomador"/>
      <sheetName val="WACC"/>
      <sheetName val="Credit Score"/>
      <sheetName val="Fluxo da Operação Investidor"/>
      <sheetName val="Fluxo da Operação Tomador"/>
      <sheetName val="Proposta 17_07_19"/>
      <sheetName val="Proposta 05082019"/>
      <sheetName val="Proposta exemplo"/>
    </sheetNames>
    <sheetDataSet>
      <sheetData sheetId="0" refreshError="1"/>
      <sheetData sheetId="1" refreshError="1"/>
      <sheetData sheetId="2">
        <row r="4">
          <cell r="K4">
            <v>1350000</v>
          </cell>
        </row>
        <row r="6">
          <cell r="K6">
            <v>1.1715E-2</v>
          </cell>
        </row>
        <row r="9">
          <cell r="K9">
            <v>6</v>
          </cell>
        </row>
        <row r="10">
          <cell r="K10">
            <v>18</v>
          </cell>
        </row>
        <row r="16">
          <cell r="J16">
            <v>1447714.4280945747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2B0BB-8AB3-40E5-96E0-E5DD9B530D62}">
  <dimension ref="A1:AFW97"/>
  <sheetViews>
    <sheetView showGridLines="0" tabSelected="1" topLeftCell="A11" zoomScale="50" zoomScaleNormal="50" workbookViewId="0">
      <selection activeCell="G21" sqref="G21"/>
    </sheetView>
  </sheetViews>
  <sheetFormatPr defaultRowHeight="15" x14ac:dyDescent="0.25"/>
  <cols>
    <col min="1" max="3" width="27" customWidth="1"/>
    <col min="4" max="4" width="20.5703125" style="55" bestFit="1" customWidth="1"/>
    <col min="5" max="7" width="23.42578125" style="55" customWidth="1"/>
    <col min="8" max="8" width="20.5703125" style="55" bestFit="1" customWidth="1"/>
    <col min="9" max="9" width="16.85546875" style="64" bestFit="1" customWidth="1"/>
    <col min="10" max="11" width="16.85546875" style="64" customWidth="1"/>
    <col min="12" max="12" width="21" style="55" bestFit="1" customWidth="1"/>
    <col min="13" max="13" width="16.5703125" style="55" customWidth="1"/>
    <col min="16" max="16" width="14.85546875" bestFit="1" customWidth="1"/>
    <col min="20" max="84" width="0" hidden="1" customWidth="1"/>
    <col min="94" max="94" width="11.7109375" bestFit="1" customWidth="1"/>
    <col min="95" max="96" width="13.140625" bestFit="1" customWidth="1"/>
    <col min="97" max="97" width="8.5703125" bestFit="1" customWidth="1"/>
    <col min="98" max="98" width="13.5703125" bestFit="1" customWidth="1"/>
  </cols>
  <sheetData>
    <row r="1" spans="1:21" x14ac:dyDescent="0.25">
      <c r="A1" s="8"/>
      <c r="B1" s="8"/>
      <c r="C1" s="8"/>
      <c r="D1" s="42"/>
      <c r="E1" s="42"/>
      <c r="F1" s="42"/>
      <c r="G1" s="42"/>
      <c r="H1" s="42"/>
      <c r="I1" s="56"/>
      <c r="J1" s="56"/>
      <c r="K1" s="56"/>
      <c r="L1" s="42"/>
      <c r="M1" s="42"/>
    </row>
    <row r="2" spans="1:21" x14ac:dyDescent="0.25">
      <c r="A2" s="8"/>
      <c r="B2" s="8"/>
      <c r="C2" s="8"/>
      <c r="D2" s="42"/>
      <c r="E2" s="42"/>
      <c r="F2" s="42"/>
      <c r="G2" s="42"/>
      <c r="H2" s="42"/>
      <c r="I2" s="56"/>
      <c r="J2" s="56"/>
      <c r="K2" s="56"/>
      <c r="L2" s="42"/>
      <c r="M2" s="42"/>
    </row>
    <row r="3" spans="1:21" x14ac:dyDescent="0.25">
      <c r="A3" s="8"/>
      <c r="B3" s="8"/>
      <c r="C3" s="8"/>
      <c r="D3" s="42"/>
      <c r="E3" s="42"/>
      <c r="F3" s="42"/>
      <c r="G3" s="42"/>
      <c r="H3" s="42"/>
      <c r="I3" s="56"/>
      <c r="J3" s="56"/>
      <c r="K3" s="56"/>
      <c r="L3" s="42"/>
      <c r="M3" s="42"/>
    </row>
    <row r="4" spans="1:21" x14ac:dyDescent="0.25">
      <c r="A4" s="5"/>
      <c r="B4" s="5"/>
      <c r="C4" s="5"/>
      <c r="D4" s="43"/>
      <c r="E4" s="43"/>
      <c r="F4" s="43"/>
      <c r="G4" s="43"/>
      <c r="H4" s="43"/>
      <c r="I4" s="57"/>
      <c r="J4" s="57"/>
      <c r="K4" s="57"/>
      <c r="L4" s="43"/>
      <c r="M4" s="43"/>
    </row>
    <row r="5" spans="1:21" ht="31.5" x14ac:dyDescent="0.25">
      <c r="A5" s="15" t="s">
        <v>0</v>
      </c>
      <c r="B5" s="15"/>
      <c r="C5" s="15"/>
      <c r="D5" s="44"/>
      <c r="E5" s="44"/>
      <c r="F5" s="44"/>
      <c r="G5" s="44"/>
      <c r="H5" s="44"/>
      <c r="I5" s="54"/>
      <c r="J5" s="54"/>
      <c r="K5" s="54"/>
      <c r="L5" s="44"/>
      <c r="M5" s="44"/>
      <c r="N5" s="1"/>
      <c r="O5" s="1"/>
      <c r="P5" s="1"/>
      <c r="Q5" s="1"/>
      <c r="R5" s="1"/>
      <c r="S5" s="1"/>
      <c r="T5" s="1"/>
    </row>
    <row r="6" spans="1:21" ht="22.5" customHeight="1" x14ac:dyDescent="0.25">
      <c r="A6" s="23" t="s">
        <v>19</v>
      </c>
      <c r="B6" s="23"/>
      <c r="C6" s="23"/>
      <c r="D6" s="68"/>
      <c r="E6" s="68"/>
      <c r="F6" s="68"/>
      <c r="G6" s="68"/>
      <c r="H6" s="45"/>
      <c r="I6" s="58"/>
      <c r="J6" s="58"/>
      <c r="K6" s="58"/>
      <c r="L6" s="45"/>
      <c r="M6" s="45"/>
      <c r="N6" s="1"/>
      <c r="O6" s="1"/>
      <c r="P6" s="1"/>
      <c r="Q6" s="1"/>
      <c r="R6" s="1"/>
      <c r="S6" s="1"/>
      <c r="T6" s="1"/>
    </row>
    <row r="7" spans="1:21" x14ac:dyDescent="0.25">
      <c r="A7" s="16"/>
      <c r="B7" s="16"/>
      <c r="C7" s="16"/>
      <c r="D7" s="28"/>
      <c r="E7" s="28"/>
      <c r="F7" s="28"/>
      <c r="G7" s="28"/>
      <c r="H7" s="28"/>
      <c r="I7" s="37"/>
      <c r="J7" s="37"/>
      <c r="K7" s="37"/>
      <c r="L7" s="28"/>
      <c r="M7" s="28"/>
      <c r="N7" s="1"/>
      <c r="O7" s="1"/>
      <c r="P7" s="1"/>
      <c r="Q7" s="1"/>
      <c r="R7" s="1"/>
      <c r="S7" s="1"/>
      <c r="T7" s="1"/>
    </row>
    <row r="8" spans="1:21" ht="15.75" x14ac:dyDescent="0.25">
      <c r="A8" s="16"/>
      <c r="B8" s="16"/>
      <c r="C8" s="16"/>
      <c r="D8" s="28"/>
      <c r="E8" s="28"/>
      <c r="F8" s="28"/>
      <c r="G8" s="28"/>
      <c r="H8" s="28"/>
      <c r="I8" s="37"/>
      <c r="J8" s="37"/>
      <c r="K8" s="37"/>
      <c r="L8" s="28"/>
      <c r="M8" s="28"/>
      <c r="N8" s="10"/>
      <c r="O8" s="10"/>
      <c r="P8" s="10"/>
      <c r="Q8" s="10"/>
      <c r="R8" s="10"/>
      <c r="S8" s="10"/>
      <c r="T8" s="10"/>
      <c r="U8" s="6"/>
    </row>
    <row r="9" spans="1:21" ht="15.75" x14ac:dyDescent="0.25">
      <c r="A9" s="17"/>
      <c r="B9" s="17"/>
      <c r="C9" s="17"/>
      <c r="D9" s="46"/>
      <c r="E9" s="46"/>
      <c r="F9" s="46"/>
      <c r="G9" s="46"/>
      <c r="H9" s="46"/>
      <c r="I9" s="7"/>
      <c r="J9" s="7"/>
      <c r="K9" s="7"/>
      <c r="L9" s="46"/>
      <c r="M9" s="46"/>
      <c r="N9" s="10"/>
      <c r="O9" s="10"/>
      <c r="P9" s="10"/>
      <c r="Q9" s="10"/>
      <c r="R9" s="10"/>
      <c r="S9" s="10"/>
      <c r="T9" s="10"/>
      <c r="U9" s="6"/>
    </row>
    <row r="10" spans="1:21" ht="15.75" x14ac:dyDescent="0.25">
      <c r="A10" s="30" t="s">
        <v>1</v>
      </c>
      <c r="B10" s="30"/>
      <c r="C10" s="30"/>
      <c r="D10" s="47"/>
      <c r="E10" s="47"/>
      <c r="F10" s="47"/>
      <c r="G10" s="47"/>
      <c r="H10" s="47"/>
      <c r="I10" s="59"/>
      <c r="J10" s="59"/>
      <c r="K10" s="59"/>
      <c r="L10" s="47"/>
      <c r="M10" s="47"/>
      <c r="N10" s="10"/>
      <c r="O10" s="10"/>
      <c r="P10" s="10"/>
      <c r="Q10" s="10"/>
      <c r="R10" s="10"/>
      <c r="S10" s="10"/>
      <c r="T10" s="10"/>
      <c r="U10" s="6"/>
    </row>
    <row r="11" spans="1:21" x14ac:dyDescent="0.25">
      <c r="A11" s="30" t="s">
        <v>2</v>
      </c>
      <c r="B11" s="30"/>
      <c r="C11" s="30"/>
      <c r="D11" s="47"/>
      <c r="E11" s="47"/>
      <c r="F11" s="47"/>
      <c r="G11" s="47"/>
      <c r="H11" s="47"/>
      <c r="I11" s="59"/>
      <c r="J11" s="59"/>
      <c r="K11" s="59"/>
      <c r="L11" s="47"/>
      <c r="M11" s="47"/>
      <c r="N11" s="1"/>
      <c r="O11" s="1"/>
      <c r="P11" s="1"/>
      <c r="Q11" s="1"/>
      <c r="R11" s="1"/>
      <c r="S11" s="1"/>
      <c r="T11" s="1"/>
    </row>
    <row r="12" spans="1:21" x14ac:dyDescent="0.25">
      <c r="A12" s="30" t="s">
        <v>3</v>
      </c>
      <c r="B12" s="30"/>
      <c r="C12" s="30"/>
      <c r="D12" s="47"/>
      <c r="E12" s="47"/>
      <c r="F12" s="47"/>
      <c r="G12" s="47"/>
      <c r="H12" s="47"/>
      <c r="I12" s="59"/>
      <c r="J12" s="59"/>
      <c r="K12" s="59"/>
      <c r="L12" s="47" t="s">
        <v>4</v>
      </c>
      <c r="M12" s="47"/>
      <c r="N12" s="1"/>
      <c r="O12" s="1"/>
      <c r="P12" s="1"/>
      <c r="Q12" s="1"/>
      <c r="R12" s="1"/>
      <c r="S12" s="1"/>
      <c r="T12" s="1"/>
    </row>
    <row r="13" spans="1:21" ht="15.75" customHeight="1" x14ac:dyDescent="0.25">
      <c r="A13" s="18"/>
      <c r="B13" s="18"/>
      <c r="C13" s="18"/>
      <c r="D13" s="26"/>
      <c r="E13" s="26">
        <f>(D20)^(1/4)-1</f>
        <v>0.10588860100296227</v>
      </c>
      <c r="F13" s="26"/>
      <c r="G13" s="26"/>
      <c r="H13" s="26"/>
      <c r="I13" s="27"/>
      <c r="J13" s="27"/>
      <c r="K13" s="27"/>
      <c r="L13" s="26"/>
      <c r="M13" s="26"/>
      <c r="N13" s="1"/>
      <c r="O13" s="1"/>
      <c r="P13" s="1"/>
      <c r="Q13" s="1"/>
      <c r="R13" s="1"/>
      <c r="S13" s="1"/>
      <c r="T13" s="1"/>
    </row>
    <row r="14" spans="1:21" x14ac:dyDescent="0.25">
      <c r="A14" s="87" t="s">
        <v>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1"/>
      <c r="O14" s="1"/>
      <c r="P14" s="1"/>
      <c r="Q14" s="1"/>
      <c r="R14" s="1"/>
      <c r="S14" s="1"/>
      <c r="T14" s="1"/>
    </row>
    <row r="15" spans="1:21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1"/>
      <c r="O15" s="1"/>
      <c r="P15" s="1"/>
      <c r="Q15" s="1"/>
      <c r="R15" s="1"/>
      <c r="S15" s="1"/>
      <c r="T15" s="1"/>
    </row>
    <row r="16" spans="1:21" ht="22.5" customHeight="1" x14ac:dyDescent="0.25">
      <c r="A16" s="31" t="s">
        <v>6</v>
      </c>
      <c r="B16" s="31"/>
      <c r="C16" s="31"/>
      <c r="D16" s="72">
        <v>350</v>
      </c>
      <c r="E16" s="48" t="s">
        <v>7</v>
      </c>
      <c r="F16" s="48"/>
      <c r="G16" s="48"/>
      <c r="H16" s="48"/>
      <c r="I16" s="60"/>
      <c r="J16" s="60"/>
      <c r="K16" s="60"/>
      <c r="L16" s="48"/>
      <c r="M16" s="48"/>
      <c r="N16" s="1"/>
      <c r="O16" s="1"/>
      <c r="P16" s="1"/>
      <c r="Q16" s="1"/>
      <c r="R16" s="1"/>
      <c r="S16" s="1"/>
      <c r="T16" s="1"/>
    </row>
    <row r="17" spans="1:855" x14ac:dyDescent="0.25">
      <c r="A17" s="37"/>
      <c r="B17" s="37"/>
      <c r="C17" s="37"/>
      <c r="D17" s="49"/>
      <c r="E17" s="49"/>
      <c r="F17" s="49"/>
      <c r="G17" s="49"/>
      <c r="H17" s="49"/>
      <c r="I17" s="61"/>
      <c r="J17" s="61"/>
      <c r="K17" s="61"/>
      <c r="L17" s="49"/>
      <c r="M17" s="49"/>
      <c r="N17" s="1"/>
      <c r="O17" s="1"/>
      <c r="P17" s="1"/>
      <c r="Q17" s="1"/>
      <c r="R17" s="1"/>
      <c r="S17" s="1"/>
      <c r="T17" s="1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</row>
    <row r="18" spans="1:855" ht="18.75" customHeight="1" x14ac:dyDescent="0.25">
      <c r="A18" s="91" t="s">
        <v>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1"/>
      <c r="O18" s="1"/>
      <c r="P18" s="1"/>
      <c r="Q18" s="1"/>
      <c r="R18" s="1"/>
      <c r="S18" s="1"/>
      <c r="T18" s="1"/>
    </row>
    <row r="19" spans="1:855" ht="18.75" customHeight="1" x14ac:dyDescent="0.25">
      <c r="A19" s="29" t="s">
        <v>9</v>
      </c>
      <c r="B19" s="29"/>
      <c r="C19" s="29"/>
      <c r="D19" s="20">
        <f>((1+IRR(E26:E74))^12)-1</f>
        <v>0.16339721615003167</v>
      </c>
      <c r="E19" s="19"/>
      <c r="F19" s="19"/>
      <c r="G19" s="19"/>
      <c r="H19" s="21">
        <f>((1+IRR(H26:H74))^12)-1</f>
        <v>0.12093937146589595</v>
      </c>
      <c r="I19" s="62"/>
      <c r="J19" s="62"/>
      <c r="K19" s="62"/>
      <c r="L19" s="20">
        <f>((1+IRR(M26:M74))^12)-1</f>
        <v>0.20010399164775361</v>
      </c>
      <c r="M19" s="19"/>
      <c r="N19" s="1"/>
      <c r="O19" s="1"/>
      <c r="P19" s="1"/>
      <c r="Q19" s="1"/>
      <c r="R19" s="1"/>
      <c r="S19" s="1"/>
      <c r="T19" s="1"/>
    </row>
    <row r="20" spans="1:855" ht="18.75" customHeight="1" x14ac:dyDescent="0.25">
      <c r="A20" s="29" t="s">
        <v>10</v>
      </c>
      <c r="B20" s="29"/>
      <c r="C20" s="29"/>
      <c r="D20" s="22">
        <f>SUM(E27:E74)/-E26</f>
        <v>1.4957035563961998</v>
      </c>
      <c r="E20" s="19"/>
      <c r="F20" s="19"/>
      <c r="G20" s="19"/>
      <c r="H20" s="22">
        <f>SUM(I27:I74)/-I26</f>
        <v>1.3567524320412414</v>
      </c>
      <c r="I20" s="62"/>
      <c r="J20" s="62"/>
      <c r="K20" s="62"/>
      <c r="L20" s="22">
        <f>SUM(M27:M74)/-M26</f>
        <v>1.6141320856797132</v>
      </c>
      <c r="M20" s="19"/>
      <c r="N20" s="1"/>
      <c r="O20" s="1"/>
      <c r="P20" s="1"/>
      <c r="Q20" s="1"/>
      <c r="R20" s="1"/>
      <c r="S20" s="1"/>
      <c r="T20" s="13"/>
      <c r="U20" s="3"/>
      <c r="V20" s="3"/>
      <c r="W20" s="3"/>
    </row>
    <row r="21" spans="1:855" ht="18.75" customHeight="1" x14ac:dyDescent="0.25">
      <c r="A21" s="9"/>
      <c r="B21" s="9"/>
      <c r="C21" s="9"/>
      <c r="D21" s="54"/>
      <c r="E21" s="54"/>
      <c r="F21" s="54"/>
      <c r="G21" s="54"/>
      <c r="H21" s="54"/>
      <c r="I21" s="63"/>
      <c r="J21" s="63"/>
      <c r="K21" s="63"/>
      <c r="L21" s="54"/>
      <c r="M21" s="54"/>
      <c r="N21" s="1"/>
      <c r="O21" s="1"/>
      <c r="P21" s="1"/>
      <c r="Q21" s="1"/>
      <c r="R21" s="1"/>
      <c r="S21" s="1"/>
      <c r="T21" s="13"/>
      <c r="U21" s="3"/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H21" s="2"/>
      <c r="CI21" s="2"/>
      <c r="CJ21" s="2"/>
      <c r="CK21" s="2"/>
      <c r="CL21" s="2"/>
      <c r="CM21" s="2"/>
      <c r="CN21" s="2"/>
      <c r="CO21" s="2"/>
    </row>
    <row r="22" spans="1:855" s="32" customFormat="1" ht="26.25" customHeight="1" x14ac:dyDescent="0.25">
      <c r="A22" s="88" t="s">
        <v>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33"/>
      <c r="O22" s="33"/>
      <c r="P22" s="33"/>
      <c r="Q22" s="33"/>
      <c r="R22" s="33"/>
      <c r="S22" s="33"/>
      <c r="T22" s="34"/>
      <c r="U22" s="35"/>
      <c r="V22" s="35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H22" s="36"/>
      <c r="CI22" s="36"/>
      <c r="CJ22" s="36"/>
      <c r="CK22" s="36"/>
      <c r="CL22" s="36"/>
      <c r="CM22" s="36"/>
      <c r="CN22" s="36"/>
      <c r="CO22" s="36"/>
    </row>
    <row r="23" spans="1:855" ht="18.75" customHeight="1" x14ac:dyDescent="0.25">
      <c r="A23" s="9"/>
      <c r="B23" s="9"/>
      <c r="C23" s="9"/>
      <c r="D23" s="54"/>
      <c r="E23" s="54"/>
      <c r="F23" s="54"/>
      <c r="G23" s="54"/>
      <c r="H23" s="54"/>
      <c r="I23" s="63"/>
      <c r="J23" s="63"/>
      <c r="K23" s="63"/>
      <c r="L23" s="54"/>
      <c r="M23" s="54"/>
      <c r="N23" s="1"/>
      <c r="O23" s="1"/>
      <c r="P23" s="1"/>
      <c r="Q23" s="1"/>
      <c r="R23" s="1"/>
      <c r="S23" s="1"/>
      <c r="T23" s="1"/>
    </row>
    <row r="24" spans="1:855" ht="26.25" customHeight="1" x14ac:dyDescent="0.25">
      <c r="A24" s="73" t="s">
        <v>12</v>
      </c>
      <c r="B24" s="92" t="s">
        <v>13</v>
      </c>
      <c r="C24" s="92"/>
      <c r="D24" s="92"/>
      <c r="E24" s="92"/>
      <c r="F24" s="89" t="s">
        <v>14</v>
      </c>
      <c r="G24" s="89"/>
      <c r="H24" s="89"/>
      <c r="I24" s="89"/>
      <c r="J24" s="90" t="s">
        <v>15</v>
      </c>
      <c r="K24" s="90"/>
      <c r="L24" s="90"/>
      <c r="M24" s="90"/>
      <c r="N24" s="82"/>
      <c r="O24" s="82"/>
      <c r="P24" s="82"/>
      <c r="Q24" s="82"/>
      <c r="R24" s="82"/>
      <c r="S24" s="82"/>
      <c r="T24" s="1"/>
    </row>
    <row r="25" spans="1:855" ht="18.75" customHeight="1" x14ac:dyDescent="0.25">
      <c r="A25" s="38"/>
      <c r="B25" s="95" t="s">
        <v>21</v>
      </c>
      <c r="C25" s="95" t="s">
        <v>20</v>
      </c>
      <c r="D25" s="96" t="s">
        <v>16</v>
      </c>
      <c r="E25" s="97" t="s">
        <v>17</v>
      </c>
      <c r="F25" s="101" t="s">
        <v>21</v>
      </c>
      <c r="G25" s="101" t="s">
        <v>20</v>
      </c>
      <c r="H25" s="102" t="s">
        <v>16</v>
      </c>
      <c r="I25" s="102" t="s">
        <v>17</v>
      </c>
      <c r="J25" s="103" t="s">
        <v>21</v>
      </c>
      <c r="K25" s="103" t="s">
        <v>20</v>
      </c>
      <c r="L25" s="74" t="s">
        <v>16</v>
      </c>
      <c r="M25" s="50" t="s">
        <v>17</v>
      </c>
      <c r="N25" s="82"/>
      <c r="O25" s="82"/>
      <c r="P25" s="82"/>
      <c r="Q25" s="82"/>
      <c r="R25" s="82"/>
      <c r="S25" s="82"/>
      <c r="T25" s="1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855" ht="18.75" customHeight="1" x14ac:dyDescent="0.25">
      <c r="A26" s="38"/>
      <c r="B26" s="69">
        <f>-E26</f>
        <v>350</v>
      </c>
      <c r="C26" s="93">
        <f>(SUM(E27:$E$74)/$B26)</f>
        <v>1.4957035563961998</v>
      </c>
      <c r="D26" s="69">
        <v>-682876.87472411827</v>
      </c>
      <c r="E26" s="84">
        <f>-$D$16</f>
        <v>-350</v>
      </c>
      <c r="F26" s="99">
        <f>-I26</f>
        <v>350</v>
      </c>
      <c r="G26" s="98">
        <f>(SUM(I27:$I$74)/$F26)</f>
        <v>1.3567524320412414</v>
      </c>
      <c r="H26" s="65">
        <v>-682876.87472411827</v>
      </c>
      <c r="I26" s="65">
        <f>-$D$16</f>
        <v>-350</v>
      </c>
      <c r="J26" s="107">
        <f>-M26</f>
        <v>350</v>
      </c>
      <c r="K26" s="105">
        <f>(SUM(M27:$M$74)/$J26)</f>
        <v>1.6141320856797132</v>
      </c>
      <c r="L26" s="51">
        <v>-682876.87472411827</v>
      </c>
      <c r="M26" s="51">
        <f>-$D$16</f>
        <v>-350</v>
      </c>
      <c r="N26" s="82"/>
      <c r="O26" s="82"/>
      <c r="P26" s="82"/>
      <c r="Q26" s="82"/>
      <c r="R26" s="82"/>
      <c r="S26" s="82"/>
      <c r="T26" s="1">
        <v>0.16041144936726118</v>
      </c>
      <c r="U26">
        <v>5.1980629280787685E-2</v>
      </c>
      <c r="V26">
        <v>3.7693816060184841E-2</v>
      </c>
      <c r="W26">
        <v>0.18006593746518421</v>
      </c>
      <c r="X26">
        <v>5.7038826627003915E-2</v>
      </c>
    </row>
    <row r="27" spans="1:855" ht="18.75" customHeight="1" x14ac:dyDescent="0.25">
      <c r="A27" s="39">
        <v>44866</v>
      </c>
      <c r="B27" s="70">
        <f>NPV((1+$D$19)^(1/12)-1,E28:$E$74)</f>
        <v>343.7985660638509</v>
      </c>
      <c r="C27" s="93">
        <f>(SUM(E28:$E$74)/$B27)</f>
        <v>1.4917242172190632</v>
      </c>
      <c r="D27" s="70">
        <v>20766.476763042654</v>
      </c>
      <c r="E27" s="85">
        <f>$E$26/$D$26*D27</f>
        <v>10.643597896035509</v>
      </c>
      <c r="F27" s="99">
        <f>NPV((1+$H$19)^(1/12)-1,I28:$I$74)</f>
        <v>344.757187004358</v>
      </c>
      <c r="G27" s="98">
        <f>(SUM(I28:$I$74)/$F27)</f>
        <v>1.3524729660031649</v>
      </c>
      <c r="H27" s="66">
        <v>16756.971162823607</v>
      </c>
      <c r="I27" s="66">
        <f>$I$26/$H$26*H27</f>
        <v>8.5885759557426713</v>
      </c>
      <c r="J27" s="104">
        <f>NPV((1+$L$19)^(1/12)-1,M28:$M$74)</f>
        <v>346.0998578813676</v>
      </c>
      <c r="K27" s="105">
        <f>(SUM(M28:$M$74)/$J27)</f>
        <v>1.6055632337651884</v>
      </c>
      <c r="L27" s="52">
        <v>18068.966906252448</v>
      </c>
      <c r="M27" s="52">
        <f t="shared" ref="M27:M74" si="0">$M$26/$L$26*L27</f>
        <v>9.2610229622189273</v>
      </c>
      <c r="N27" s="82"/>
      <c r="O27" s="83"/>
      <c r="P27" s="83"/>
      <c r="Q27" s="83"/>
      <c r="R27" s="83"/>
      <c r="S27" s="83"/>
      <c r="T27" s="1"/>
    </row>
    <row r="28" spans="1:855" ht="18.75" customHeight="1" x14ac:dyDescent="0.25">
      <c r="A28" s="40">
        <f>EDATE(A27,1)</f>
        <v>44896</v>
      </c>
      <c r="B28" s="70">
        <f>NPV((1+$D$19)^(1/12)-1,E29:$E$74)</f>
        <v>344.82495455083154</v>
      </c>
      <c r="C28" s="93">
        <f>(SUM(E29:$E$74)/$B28)</f>
        <v>1.4776064568597314</v>
      </c>
      <c r="D28" s="70">
        <v>6510.8749523206179</v>
      </c>
      <c r="E28" s="85">
        <f>$E$26/$D$26*D28</f>
        <v>3.3370675119623172</v>
      </c>
      <c r="F28" s="99">
        <f>NPV((1+$H$19)^(1/12)-1,I29:$I$74)</f>
        <v>345.24260571359923</v>
      </c>
      <c r="G28" s="98">
        <f>(SUM(I29:$I$74)/$F28)</f>
        <v>1.3424314991232937</v>
      </c>
      <c r="H28" s="66">
        <v>5482.9677027816851</v>
      </c>
      <c r="I28" s="66">
        <f>$I$26/$H$26*H28</f>
        <v>2.8102265093526269</v>
      </c>
      <c r="J28" s="104">
        <f>NPV((1+$L$19)^(1/12)-1,M29:$M$74)</f>
        <v>348.36563427308778</v>
      </c>
      <c r="K28" s="105">
        <f>(SUM(M29:$M$74)/$J28)</f>
        <v>1.5864074578802754</v>
      </c>
      <c r="L28" s="52">
        <v>5922.2335911972878</v>
      </c>
      <c r="M28" s="52">
        <f t="shared" si="0"/>
        <v>3.0353667456618045</v>
      </c>
      <c r="N28" s="11"/>
      <c r="O28" s="11"/>
      <c r="P28" s="11"/>
      <c r="Q28" s="11"/>
      <c r="R28" s="11"/>
      <c r="S28" s="11"/>
      <c r="T28" s="1"/>
    </row>
    <row r="29" spans="1:855" ht="18.75" customHeight="1" x14ac:dyDescent="0.25">
      <c r="A29" s="39">
        <f t="shared" ref="A29:A74" si="1">EDATE(A28,1)</f>
        <v>44927</v>
      </c>
      <c r="B29" s="70">
        <f>NPV((1+$D$19)^(1/12)-1,E30:$E$74)</f>
        <v>342.50689963391892</v>
      </c>
      <c r="C29" s="93">
        <f>(SUM(E30:$E$74)/$B29)</f>
        <v>1.4680610584349052</v>
      </c>
      <c r="D29" s="70">
        <v>13061.557156361961</v>
      </c>
      <c r="E29" s="85">
        <f>$E$26/$D$26*D29</f>
        <v>6.6945377328432558</v>
      </c>
      <c r="F29" s="99">
        <f>NPV((1+$H$19)^(1/12)-1,I30:$I$74)</f>
        <v>338.05894343384335</v>
      </c>
      <c r="G29" s="98">
        <f>(SUM(I30:$I$74)/$F29)</f>
        <v>1.3399456212449781</v>
      </c>
      <c r="H29" s="66">
        <v>20454.987113218322</v>
      </c>
      <c r="I29" s="66">
        <f>$I$26/$H$26*H29</f>
        <v>10.483947772457139</v>
      </c>
      <c r="J29" s="104">
        <f>NPV((1+$L$19)^(1/12)-1,M30:$M$74)</f>
        <v>342.38184151097238</v>
      </c>
      <c r="K29" s="105">
        <f>(SUM(M30:$M$74)/$J29)</f>
        <v>1.5810715823662498</v>
      </c>
      <c r="L29" s="52">
        <v>22085.487498246828</v>
      </c>
      <c r="M29" s="52">
        <f t="shared" si="0"/>
        <v>11.319640348795341</v>
      </c>
      <c r="N29" s="12"/>
      <c r="O29" s="12"/>
      <c r="P29" s="1"/>
      <c r="Q29" s="75"/>
      <c r="R29" s="12"/>
      <c r="S29" s="12"/>
      <c r="T29" s="1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855" ht="18.75" customHeight="1" x14ac:dyDescent="0.25">
      <c r="A30" s="40">
        <f t="shared" si="1"/>
        <v>44958</v>
      </c>
      <c r="B30" s="70">
        <f>NPV((1+$D$19)^(1/12)-1,E31:$E$74)</f>
        <v>335.83310448515368</v>
      </c>
      <c r="C30" s="93">
        <f>(SUM(E31:$E$74)/$B30)</f>
        <v>1.4644184196831778</v>
      </c>
      <c r="D30" s="70">
        <v>21502.539121424605</v>
      </c>
      <c r="E30" s="85">
        <f t="shared" ref="E30:E58" si="2">$E$26/$D$26*D30</f>
        <v>11.020857450384543</v>
      </c>
      <c r="F30" s="99">
        <f>NPV((1+$H$19)^(1/12)-1,I31:$I$74)</f>
        <v>332.24418177207764</v>
      </c>
      <c r="G30" s="98">
        <f>(SUM(I31:$I$74)/$F30)</f>
        <v>1.3361685444748226</v>
      </c>
      <c r="H30" s="66">
        <v>17650.174607637084</v>
      </c>
      <c r="I30" s="66">
        <f>$I$26/$H$26*H30</f>
        <v>9.0463762082567367</v>
      </c>
      <c r="J30" s="104">
        <f>NPV((1+$L$19)^(1/12)-1,M31:$M$74)</f>
        <v>337.07827110183331</v>
      </c>
      <c r="K30" s="105">
        <f>(SUM(M31:$M$74)/$J30)</f>
        <v>1.574656333592187</v>
      </c>
      <c r="L30" s="52">
        <v>20579.500252426857</v>
      </c>
      <c r="M30" s="52">
        <f t="shared" si="0"/>
        <v>10.547765424417594</v>
      </c>
      <c r="N30" s="80"/>
      <c r="O30" s="1"/>
      <c r="P30" s="1"/>
      <c r="Q30" s="76"/>
      <c r="R30" s="1"/>
      <c r="S30" s="1"/>
      <c r="T30" s="1"/>
    </row>
    <row r="31" spans="1:855" ht="18.75" customHeight="1" x14ac:dyDescent="0.25">
      <c r="A31" s="39">
        <f t="shared" si="1"/>
        <v>44986</v>
      </c>
      <c r="B31" s="70">
        <f>NPV((1+$D$19)^(1/12)-1,E32:$E$74)</f>
        <v>336.17885600040012</v>
      </c>
      <c r="C31" s="93">
        <f>(SUM(E32:$E$74)/$B31)</f>
        <v>1.4512619332647929</v>
      </c>
      <c r="D31" s="70">
        <v>7641.6022919321631</v>
      </c>
      <c r="E31" s="85">
        <f t="shared" si="2"/>
        <v>3.9166076655572466</v>
      </c>
      <c r="F31" s="99">
        <f>NPV((1+$H$19)^(1/12)-1,I32:$I$74)</f>
        <v>332.1856201021356</v>
      </c>
      <c r="G31" s="98">
        <f>(SUM(I32:$I$74)/$F31)</f>
        <v>1.3266668003271531</v>
      </c>
      <c r="H31" s="66">
        <v>6310.9354732823613</v>
      </c>
      <c r="I31" s="66">
        <f>$I$26/$H$26*H31</f>
        <v>3.2345910330338703</v>
      </c>
      <c r="J31" s="104">
        <f>NPV((1+$L$19)^(1/12)-1,M32:$M$74)</f>
        <v>338.53417528524841</v>
      </c>
      <c r="K31" s="105">
        <f>(SUM(M32:$M$74)/$J31)</f>
        <v>1.5569340288047879</v>
      </c>
      <c r="L31" s="52">
        <v>7232.7530322805296</v>
      </c>
      <c r="M31" s="52">
        <f t="shared" si="0"/>
        <v>3.7070570918379606</v>
      </c>
      <c r="N31" s="1"/>
      <c r="O31" s="1"/>
      <c r="P31" s="81"/>
      <c r="Q31" s="1"/>
      <c r="R31" s="1"/>
      <c r="S31" s="1"/>
      <c r="T31" s="11"/>
    </row>
    <row r="32" spans="1:855" ht="18.75" customHeight="1" x14ac:dyDescent="0.25">
      <c r="A32" s="40">
        <f t="shared" si="1"/>
        <v>45017</v>
      </c>
      <c r="B32" s="70">
        <f>NPV((1+$D$19)^(1/12)-1,E33:$E$74)</f>
        <v>336.62495699146081</v>
      </c>
      <c r="C32" s="93">
        <f>(SUM(E33:$E$74)/$B32)</f>
        <v>1.4379888359311239</v>
      </c>
      <c r="D32" s="70">
        <v>7454.3745576108531</v>
      </c>
      <c r="E32" s="85">
        <f t="shared" si="2"/>
        <v>3.8206464323716411</v>
      </c>
      <c r="F32" s="99">
        <f>NPV((1+$H$19)^(1/12)-1,I33:$I$74)</f>
        <v>330.74596828790891</v>
      </c>
      <c r="G32" s="98">
        <f>(SUM(I33:$I$74)/$F32)</f>
        <v>1.3184877645691264</v>
      </c>
      <c r="H32" s="66">
        <v>9004.4561595801697</v>
      </c>
      <c r="I32" s="66">
        <f t="shared" ref="I32:I74" si="3">$I$26/$H$26*H32</f>
        <v>4.6151213674153002</v>
      </c>
      <c r="J32" s="104">
        <f>NPV((1+$L$19)^(1/12)-1,M33:$M$74)</f>
        <v>338.37146643931231</v>
      </c>
      <c r="K32" s="105">
        <f>(SUM(M33:$M$74)/$J32)</f>
        <v>1.5418776677218631</v>
      </c>
      <c r="L32" s="52">
        <v>10434.299953287205</v>
      </c>
      <c r="M32" s="52">
        <f t="shared" si="0"/>
        <v>5.3479699178946847</v>
      </c>
      <c r="N32" s="13"/>
      <c r="O32" s="13"/>
      <c r="P32" s="81"/>
      <c r="Q32" s="13"/>
      <c r="R32" s="13"/>
      <c r="S32" s="13"/>
      <c r="T32" s="11"/>
    </row>
    <row r="33" spans="1:93" ht="18.75" customHeight="1" x14ac:dyDescent="0.25">
      <c r="A33" s="39">
        <f t="shared" si="1"/>
        <v>45047</v>
      </c>
      <c r="B33" s="70">
        <f>NPV((1+$D$19)^(1/12)-1,E34:$E$74)</f>
        <v>329.06375062555759</v>
      </c>
      <c r="C33" s="93">
        <f>(SUM(E34:$E$74)/$B33)</f>
        <v>1.4350693854750589</v>
      </c>
      <c r="D33" s="70">
        <v>23088.29279045829</v>
      </c>
      <c r="E33" s="85">
        <f t="shared" si="2"/>
        <v>11.833615657178434</v>
      </c>
      <c r="F33" s="99">
        <f>NPV((1+$H$19)^(1/12)-1,I34:$I$74)</f>
        <v>323.89765126899334</v>
      </c>
      <c r="G33" s="98">
        <f>(SUM(I34:$I$74)/$F33)</f>
        <v>1.3154602579644894</v>
      </c>
      <c r="H33" s="66">
        <v>19530.326371224262</v>
      </c>
      <c r="I33" s="66">
        <f t="shared" si="3"/>
        <v>10.010024475774019</v>
      </c>
      <c r="J33" s="104">
        <f>NPV((1+$L$19)^(1/12)-1,M34:$M$74)</f>
        <v>331.95285643976672</v>
      </c>
      <c r="K33" s="105">
        <f>(SUM(M34:$M$74)/$J33)</f>
        <v>1.536742397929556</v>
      </c>
      <c r="L33" s="52">
        <v>22635.181029820924</v>
      </c>
      <c r="M33" s="52">
        <f t="shared" si="0"/>
        <v>11.601378892260676</v>
      </c>
      <c r="N33" s="13"/>
      <c r="O33" s="1"/>
      <c r="P33" s="81"/>
      <c r="Q33" s="13"/>
      <c r="R33" s="13"/>
      <c r="S33" s="13"/>
      <c r="T33" s="11"/>
    </row>
    <row r="34" spans="1:93" ht="18.75" customHeight="1" x14ac:dyDescent="0.25">
      <c r="A34" s="40">
        <f t="shared" si="1"/>
        <v>45078</v>
      </c>
      <c r="B34" s="70">
        <f>NPV((1+$D$19)^(1/12)-1,E35:$E$74)</f>
        <v>329.99201102348951</v>
      </c>
      <c r="C34" s="93">
        <f>(SUM(E35:$E$74)/$B34)</f>
        <v>1.42118934969676</v>
      </c>
      <c r="D34" s="70">
        <v>6337.4541337588689</v>
      </c>
      <c r="E34" s="85">
        <f t="shared" si="2"/>
        <v>3.2481828407378979</v>
      </c>
      <c r="F34" s="99">
        <f>NPV((1+$H$19)^(1/12)-1,I35:$I$74)</f>
        <v>324.39892755922926</v>
      </c>
      <c r="G34" s="98">
        <f>(SUM(I35:$I$74)/$F34)</f>
        <v>1.3054282428880442</v>
      </c>
      <c r="H34" s="66">
        <v>5062.9777134418882</v>
      </c>
      <c r="I34" s="66">
        <f t="shared" si="3"/>
        <v>2.5949658939915992</v>
      </c>
      <c r="J34" s="104">
        <f>NPV((1+$L$19)^(1/12)-1,M35:$M$74)</f>
        <v>334.03509012474365</v>
      </c>
      <c r="K34" s="105">
        <f>(SUM(M35:$M$74)/$J34)</f>
        <v>1.5181752485608726</v>
      </c>
      <c r="L34" s="52">
        <v>5857.5668699909711</v>
      </c>
      <c r="M34" s="52">
        <f t="shared" si="0"/>
        <v>3.0022226266266494</v>
      </c>
      <c r="N34" s="13"/>
      <c r="O34" s="1"/>
      <c r="P34" s="81"/>
      <c r="Q34" s="1"/>
      <c r="R34" s="1"/>
      <c r="S34" s="1"/>
      <c r="T34" s="11"/>
    </row>
    <row r="35" spans="1:93" ht="18.75" customHeight="1" x14ac:dyDescent="0.25">
      <c r="A35" s="39">
        <f t="shared" si="1"/>
        <v>45108</v>
      </c>
      <c r="B35" s="70">
        <f>NPV((1+$D$19)^(1/12)-1,E36:$E$74)</f>
        <v>332.09917056133929</v>
      </c>
      <c r="C35" s="93">
        <f>(SUM(E36:$E$74)/$B35)</f>
        <v>1.405905548261994</v>
      </c>
      <c r="D35" s="70">
        <v>4060.3177776166385</v>
      </c>
      <c r="E35" s="85">
        <f t="shared" si="2"/>
        <v>2.0810650862059887</v>
      </c>
      <c r="F35" s="99">
        <f>NPV((1+$H$19)^(1/12)-1,I36:$I$74)</f>
        <v>325.05877655101438</v>
      </c>
      <c r="G35" s="98">
        <f>(SUM(I36:$I$74)/$F35)</f>
        <v>1.2952683247364936</v>
      </c>
      <c r="H35" s="66">
        <v>4762.9394871218883</v>
      </c>
      <c r="I35" s="66">
        <f t="shared" si="3"/>
        <v>2.4411850542839648</v>
      </c>
      <c r="J35" s="104">
        <f>NPV((1+$L$19)^(1/12)-1,M36:$M$74)</f>
        <v>336.3236664037999</v>
      </c>
      <c r="K35" s="105">
        <f>(SUM(M36:$M$74)/$J35)</f>
        <v>1.4994366533166938</v>
      </c>
      <c r="L35" s="52">
        <v>5517.2026327708481</v>
      </c>
      <c r="M35" s="52">
        <f t="shared" si="0"/>
        <v>2.8277731944721776</v>
      </c>
      <c r="N35" s="13"/>
      <c r="O35" s="1"/>
      <c r="P35" s="81"/>
      <c r="Q35" s="1"/>
      <c r="R35" s="1"/>
      <c r="S35" s="1"/>
      <c r="T35" s="1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H35" s="4"/>
      <c r="CI35" s="4"/>
      <c r="CJ35" s="4"/>
      <c r="CK35" s="4"/>
      <c r="CL35" s="4"/>
    </row>
    <row r="36" spans="1:93" ht="18.75" customHeight="1" x14ac:dyDescent="0.25">
      <c r="A36" s="40">
        <f t="shared" si="1"/>
        <v>45139</v>
      </c>
      <c r="B36" s="70">
        <f>NPV((1+$D$19)^(1/12)-1,E37:$E$74)</f>
        <v>324.41149763771659</v>
      </c>
      <c r="C36" s="93">
        <f>(SUM(E37:$E$74)/$B36)</f>
        <v>1.4025317486556907</v>
      </c>
      <c r="D36" s="70">
        <v>23222.967313971421</v>
      </c>
      <c r="E36" s="85">
        <f t="shared" si="2"/>
        <v>11.902641399554962</v>
      </c>
      <c r="F36" s="99">
        <f>NPV((1+$H$19)^(1/12)-1,I37:$I$74)</f>
        <v>317.82850536428896</v>
      </c>
      <c r="G36" s="98">
        <f>(SUM(I37:$I$74)/$F36)</f>
        <v>1.2922085875561109</v>
      </c>
      <c r="H36" s="66">
        <v>20169.476623211962</v>
      </c>
      <c r="I36" s="66">
        <f t="shared" si="3"/>
        <v>10.337612942268905</v>
      </c>
      <c r="J36" s="104">
        <f>NPV((1+$L$19)^(1/12)-1,M37:$M$74)</f>
        <v>329.56094931818035</v>
      </c>
      <c r="K36" s="105">
        <f>(SUM(M37:$M$74)/$J36)</f>
        <v>1.4940541759349051</v>
      </c>
      <c r="L36" s="52">
        <v>23245.363393209867</v>
      </c>
      <c r="M36" s="52">
        <f t="shared" si="0"/>
        <v>11.914120229814989</v>
      </c>
      <c r="N36" s="1"/>
      <c r="O36" s="1"/>
      <c r="P36" s="81"/>
      <c r="Q36" s="1"/>
      <c r="R36" s="11"/>
      <c r="S36" s="11"/>
      <c r="T36" s="11"/>
    </row>
    <row r="37" spans="1:93" ht="18.75" customHeight="1" x14ac:dyDescent="0.25">
      <c r="A37" s="39">
        <f t="shared" si="1"/>
        <v>45170</v>
      </c>
      <c r="B37" s="70">
        <f>NPV((1+$D$19)^(1/12)-1,E38:$E$74)</f>
        <v>324.08984312630758</v>
      </c>
      <c r="C37" s="93">
        <f>(SUM(E38:$E$74)/$B37)</f>
        <v>1.3902267620773119</v>
      </c>
      <c r="D37" s="70">
        <v>8660.9309808059734</v>
      </c>
      <c r="E37" s="85">
        <f t="shared" si="2"/>
        <v>4.4390518342076586</v>
      </c>
      <c r="F37" s="99">
        <f>NPV((1+$H$19)^(1/12)-1,I38:$I$74)</f>
        <v>317.19928525030485</v>
      </c>
      <c r="G37" s="98">
        <f>(SUM(I38:$I$74)/$F37)</f>
        <v>1.2832099489345656</v>
      </c>
      <c r="H37" s="66">
        <v>7155.4675286753509</v>
      </c>
      <c r="I37" s="66">
        <f t="shared" si="3"/>
        <v>3.6674453737332282</v>
      </c>
      <c r="J37" s="104">
        <f>NPV((1+$L$19)^(1/12)-1,M38:$M$74)</f>
        <v>330.3684545659188</v>
      </c>
      <c r="K37" s="105">
        <f>(SUM(M38:$M$74)/$J37)</f>
        <v>1.4775672165799938</v>
      </c>
      <c r="L37" s="52">
        <v>8273.1795623907165</v>
      </c>
      <c r="M37" s="52">
        <f t="shared" si="0"/>
        <v>4.2403146951001611</v>
      </c>
      <c r="N37" s="1"/>
      <c r="O37" s="1"/>
      <c r="P37" s="81"/>
      <c r="Q37" s="1"/>
      <c r="R37" s="11"/>
      <c r="S37" s="1"/>
      <c r="T37" s="1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H37" s="4"/>
      <c r="CI37" s="4"/>
      <c r="CJ37" s="4"/>
      <c r="CK37" s="4"/>
      <c r="CL37" s="4"/>
      <c r="CM37" s="4"/>
      <c r="CN37" s="4"/>
      <c r="CO37" s="4"/>
    </row>
    <row r="38" spans="1:93" ht="18.75" customHeight="1" x14ac:dyDescent="0.25">
      <c r="A38" s="40">
        <f t="shared" si="1"/>
        <v>45200</v>
      </c>
      <c r="B38" s="70">
        <f>NPV((1+$D$19)^(1/12)-1,E39:$E$74)</f>
        <v>325.35171752032136</v>
      </c>
      <c r="C38" s="93">
        <f>(SUM(E39:$E$74)/$B38)</f>
        <v>1.376070598677013</v>
      </c>
      <c r="D38" s="70">
        <v>5563.3794077251641</v>
      </c>
      <c r="E38" s="85">
        <f t="shared" si="2"/>
        <v>2.8514405228475015</v>
      </c>
      <c r="F38" s="99">
        <f>NPV((1+$H$19)^(1/12)-1,I39:$I$74)</f>
        <v>316.9259441935024</v>
      </c>
      <c r="G38" s="98">
        <f>(SUM(I39:$I$74)/$F38)</f>
        <v>1.2738866433201155</v>
      </c>
      <c r="H38" s="66">
        <v>6449.3845948085655</v>
      </c>
      <c r="I38" s="66">
        <f t="shared" si="3"/>
        <v>3.3055513984053704</v>
      </c>
      <c r="J38" s="104">
        <f>NPV((1+$L$19)^(1/12)-1,M39:$M$74)</f>
        <v>331.63378676167201</v>
      </c>
      <c r="K38" s="105">
        <f>(SUM(M39:$M$74)/$J38)</f>
        <v>1.4604867207377257</v>
      </c>
      <c r="L38" s="52">
        <v>7404.0557274438706</v>
      </c>
      <c r="M38" s="52">
        <f t="shared" si="0"/>
        <v>3.7948561454102339</v>
      </c>
      <c r="N38" s="1"/>
      <c r="O38" s="11"/>
      <c r="P38" s="81"/>
      <c r="Q38" s="1"/>
      <c r="R38" s="11"/>
      <c r="S38" s="1"/>
      <c r="T38" s="11"/>
    </row>
    <row r="39" spans="1:93" ht="18.75" customHeight="1" x14ac:dyDescent="0.25">
      <c r="A39" s="39">
        <f t="shared" si="1"/>
        <v>45231</v>
      </c>
      <c r="B39" s="70">
        <f>NPV((1+$D$19)^(1/12)-1,E40:$E$74)</f>
        <v>316.83363682482803</v>
      </c>
      <c r="C39" s="93">
        <f>(SUM(E40:$E$74)/$B39)</f>
        <v>1.3731481476415777</v>
      </c>
      <c r="D39" s="70">
        <v>24676.070366566219</v>
      </c>
      <c r="E39" s="85">
        <f t="shared" si="2"/>
        <v>12.647411192226075</v>
      </c>
      <c r="F39" s="99">
        <f>NPV((1+$H$19)^(1/12)-1,I40:$I$74)</f>
        <v>309.72342479394865</v>
      </c>
      <c r="G39" s="98">
        <f>(SUM(I40:$I$74)/$F39)</f>
        <v>1.2704741680605083</v>
      </c>
      <c r="H39" s="66">
        <v>19963.64552137932</v>
      </c>
      <c r="I39" s="66">
        <f t="shared" si="3"/>
        <v>10.232116785775791</v>
      </c>
      <c r="J39" s="104">
        <f>NPV((1+$L$19)^(1/12)-1,M40:$M$74)</f>
        <v>324.96874736275839</v>
      </c>
      <c r="K39" s="105">
        <f>(SUM(M40:$M$74)/$J39)</f>
        <v>1.4543002579953519</v>
      </c>
      <c r="L39" s="52">
        <v>22914.633154925199</v>
      </c>
      <c r="M39" s="52">
        <f t="shared" si="0"/>
        <v>11.744608583302727</v>
      </c>
      <c r="N39" s="1"/>
      <c r="P39" s="81"/>
      <c r="Q39" s="1"/>
      <c r="R39" s="11"/>
      <c r="S39" s="1"/>
      <c r="T39" s="11"/>
    </row>
    <row r="40" spans="1:93" ht="18.75" customHeight="1" x14ac:dyDescent="0.25">
      <c r="A40" s="40">
        <f t="shared" si="1"/>
        <v>45261</v>
      </c>
      <c r="B40" s="70">
        <f>NPV((1+$D$19)^(1/12)-1,E41:$E$74)</f>
        <v>316.42799798971248</v>
      </c>
      <c r="C40" s="93">
        <f>(SUM(E41:$E$74)/$B40)</f>
        <v>1.3609183306269086</v>
      </c>
      <c r="D40" s="70">
        <v>8637.1412958750279</v>
      </c>
      <c r="E40" s="85">
        <f t="shared" si="2"/>
        <v>4.426858728782622</v>
      </c>
      <c r="F40" s="99">
        <f>NPV((1+$H$19)^(1/12)-1,I41:$I$74)</f>
        <v>309.00369749255952</v>
      </c>
      <c r="G40" s="98">
        <f>(SUM(I41:$I$74)/$F40)</f>
        <v>1.2615225647040111</v>
      </c>
      <c r="H40" s="66">
        <v>7180.8863645731208</v>
      </c>
      <c r="I40" s="66">
        <f t="shared" si="3"/>
        <v>3.680473480107183</v>
      </c>
      <c r="J40" s="104">
        <f>NPV((1+$L$19)^(1/12)-1,M41:$M$74)</f>
        <v>325.70112038825408</v>
      </c>
      <c r="K40" s="105">
        <f>(SUM(M41:$M$74)/$J40)</f>
        <v>1.4379963553837767</v>
      </c>
      <c r="L40" s="52">
        <v>8282.5337508126413</v>
      </c>
      <c r="M40" s="52">
        <f t="shared" si="0"/>
        <v>4.2451090673638241</v>
      </c>
      <c r="N40" s="1"/>
      <c r="P40" s="81"/>
      <c r="Q40" s="1"/>
      <c r="R40" s="11"/>
      <c r="S40" s="1"/>
      <c r="T40" s="11"/>
    </row>
    <row r="41" spans="1:93" ht="18.75" customHeight="1" x14ac:dyDescent="0.25">
      <c r="A41" s="39">
        <f t="shared" si="1"/>
        <v>45292</v>
      </c>
      <c r="B41" s="70">
        <f>NPV((1+$D$19)^(1/12)-1,E42:$E$74)</f>
        <v>313.23856039326705</v>
      </c>
      <c r="C41" s="93">
        <f>(SUM(E42:$E$74)/$B41)</f>
        <v>1.3517721224755348</v>
      </c>
      <c r="D41" s="70">
        <v>14058.501653036208</v>
      </c>
      <c r="E41" s="85">
        <f t="shared" si="2"/>
        <v>7.2055091637867239</v>
      </c>
      <c r="F41" s="99">
        <f>NPV((1+$H$19)^(1/12)-1,I42:$I$74)</f>
        <v>301.02666765433804</v>
      </c>
      <c r="G41" s="98">
        <f>(SUM(I42:$I$74)/$F41)</f>
        <v>1.2586401198432084</v>
      </c>
      <c r="H41" s="66">
        <v>21327.017251133424</v>
      </c>
      <c r="I41" s="66">
        <f t="shared" si="3"/>
        <v>10.930895911378363</v>
      </c>
      <c r="J41" s="104">
        <f>NPV((1+$L$19)^(1/12)-1,M42:$M$74)</f>
        <v>318.20459779861142</v>
      </c>
      <c r="K41" s="105">
        <f>(SUM(M42:$M$74)/$J41)</f>
        <v>1.4326373814869096</v>
      </c>
      <c r="L41" s="52">
        <v>24359.627375243199</v>
      </c>
      <c r="M41" s="52">
        <f t="shared" si="0"/>
        <v>12.485222295424141</v>
      </c>
      <c r="N41" s="1"/>
      <c r="P41" s="81"/>
      <c r="Q41" s="1"/>
      <c r="R41" s="11"/>
      <c r="S41" s="1"/>
      <c r="T41" s="11"/>
    </row>
    <row r="42" spans="1:93" ht="18.75" customHeight="1" x14ac:dyDescent="0.25">
      <c r="A42" s="40">
        <f t="shared" si="1"/>
        <v>45323</v>
      </c>
      <c r="B42" s="70">
        <f>NPV((1+$D$19)^(1/12)-1,E43:$E$74)</f>
        <v>305.86597854480721</v>
      </c>
      <c r="C42" s="93">
        <f>(SUM(E43:$E$74)/$B42)</f>
        <v>1.3472534022327434</v>
      </c>
      <c r="D42" s="70">
        <v>22141.157676443079</v>
      </c>
      <c r="E42" s="85">
        <f t="shared" si="2"/>
        <v>11.348173402248877</v>
      </c>
      <c r="F42" s="99">
        <f>NPV((1+$H$19)^(1/12)-1,I43:$I$74)</f>
        <v>294.89993121732124</v>
      </c>
      <c r="G42" s="98">
        <f>(SUM(I43:$I$74)/$F42)</f>
        <v>1.2542556114482875</v>
      </c>
      <c r="H42" s="66">
        <v>17568.173385130969</v>
      </c>
      <c r="I42" s="66">
        <f t="shared" si="3"/>
        <v>9.0043475074184851</v>
      </c>
      <c r="J42" s="104">
        <f>NPV((1+$L$19)^(1/12)-1,M43:$M$74)</f>
        <v>311.96155744469741</v>
      </c>
      <c r="K42" s="105">
        <f>(SUM(M43:$M$74)/$J42)</f>
        <v>1.4256720863490211</v>
      </c>
      <c r="L42" s="52">
        <v>21689.959272608517</v>
      </c>
      <c r="M42" s="52">
        <f t="shared" si="0"/>
        <v>11.116917304426124</v>
      </c>
      <c r="N42" s="1"/>
      <c r="P42" s="81"/>
      <c r="Q42" s="1"/>
      <c r="R42" s="11"/>
      <c r="S42" s="1"/>
      <c r="T42" s="11"/>
    </row>
    <row r="43" spans="1:93" ht="18.75" customHeight="1" x14ac:dyDescent="0.25">
      <c r="A43" s="39">
        <f t="shared" si="1"/>
        <v>45352</v>
      </c>
      <c r="B43" s="70">
        <f>NPV((1+$D$19)^(1/12)-1,E44:$E$74)</f>
        <v>305.72825816980918</v>
      </c>
      <c r="C43" s="93">
        <f>(SUM(E44:$E$74)/$B43)</f>
        <v>1.3347122139948158</v>
      </c>
      <c r="D43" s="70">
        <v>7842.8211596199399</v>
      </c>
      <c r="E43" s="85">
        <f t="shared" si="2"/>
        <v>4.0197398791340708</v>
      </c>
      <c r="F43" s="99">
        <f>NPV((1+$H$19)^(1/12)-1,I44:$I$74)</f>
        <v>294.48499542063843</v>
      </c>
      <c r="G43" s="98">
        <f>(SUM(I44:$I$74)/$F43)</f>
        <v>1.2450410711255639</v>
      </c>
      <c r="H43" s="66">
        <v>6309.7421617219461</v>
      </c>
      <c r="I43" s="66">
        <f t="shared" si="3"/>
        <v>3.2339794161207713</v>
      </c>
      <c r="J43" s="104">
        <f>NPV((1+$L$19)^(1/12)-1,M44:$M$74)</f>
        <v>312.82498157291826</v>
      </c>
      <c r="K43" s="105">
        <f>(SUM(M44:$M$74)/$J43)</f>
        <v>1.4092226677023312</v>
      </c>
      <c r="L43" s="52">
        <v>7638.1327724582434</v>
      </c>
      <c r="M43" s="52">
        <f t="shared" si="0"/>
        <v>3.9148294067512759</v>
      </c>
      <c r="N43" s="1"/>
      <c r="P43" s="81"/>
      <c r="Q43" s="1"/>
      <c r="R43" s="11"/>
      <c r="S43" s="1"/>
      <c r="T43" s="11"/>
    </row>
    <row r="44" spans="1:93" ht="18.75" customHeight="1" x14ac:dyDescent="0.25">
      <c r="A44" s="40">
        <f t="shared" si="1"/>
        <v>45383</v>
      </c>
      <c r="B44" s="70">
        <f>NPV((1+$D$19)^(1/12)-1,E45:$E$74)</f>
        <v>305.63196530737093</v>
      </c>
      <c r="C44" s="93">
        <f>(SUM(E45:$E$74)/$B44)</f>
        <v>1.3221217731674981</v>
      </c>
      <c r="D44" s="70">
        <v>7758.582550464238</v>
      </c>
      <c r="E44" s="85">
        <f t="shared" si="2"/>
        <v>3.9765644337561508</v>
      </c>
      <c r="F44" s="99">
        <f>NPV((1+$H$19)^(1/12)-1,I45:$I$74)</f>
        <v>292.6446458783758</v>
      </c>
      <c r="G44" s="98">
        <f>(SUM(I45:$I$74)/$F44)</f>
        <v>1.2369626185570488</v>
      </c>
      <c r="H44" s="66">
        <v>9083.0948734279154</v>
      </c>
      <c r="I44" s="66">
        <f t="shared" si="3"/>
        <v>4.6554266565024882</v>
      </c>
      <c r="J44" s="104">
        <f>NPV((1+$L$19)^(1/12)-1,M45:$M$74)</f>
        <v>311.91531464829507</v>
      </c>
      <c r="K44" s="105">
        <f>(SUM(M45:$M$74)/$J44)</f>
        <v>1.3950546486965691</v>
      </c>
      <c r="L44" s="52">
        <v>11123.372352289523</v>
      </c>
      <c r="M44" s="52">
        <f t="shared" si="0"/>
        <v>5.7011453563633632</v>
      </c>
      <c r="N44" s="1"/>
      <c r="P44" s="81"/>
      <c r="Q44" s="1"/>
      <c r="R44" s="11"/>
      <c r="S44" s="1"/>
      <c r="T44" s="11"/>
    </row>
    <row r="45" spans="1:93" ht="18.75" customHeight="1" x14ac:dyDescent="0.25">
      <c r="A45" s="39">
        <f t="shared" si="1"/>
        <v>45413</v>
      </c>
      <c r="B45" s="70">
        <f>NPV((1+$D$19)^(1/12)-1,E46:$E$74)</f>
        <v>297.35707444226193</v>
      </c>
      <c r="C45" s="93">
        <f>(SUM(E46:$E$74)/$B45)</f>
        <v>1.3180407304808122</v>
      </c>
      <c r="D45" s="70">
        <v>23713.270759502342</v>
      </c>
      <c r="E45" s="85">
        <f t="shared" si="2"/>
        <v>12.153940297332326</v>
      </c>
      <c r="F45" s="99">
        <f>NPV((1+$H$19)^(1/12)-1,I46:$I$74)</f>
        <v>285.47325916416833</v>
      </c>
      <c r="G45" s="98">
        <f>(SUM(I46:$I$74)/$F45)</f>
        <v>1.233115904340325</v>
      </c>
      <c r="H45" s="66">
        <v>19450.033430145879</v>
      </c>
      <c r="I45" s="66">
        <f t="shared" si="3"/>
        <v>9.9688713332125758</v>
      </c>
      <c r="J45" s="104">
        <f>NPV((1+$L$19)^(1/12)-1,M46:$M$74)</f>
        <v>304.47118760812879</v>
      </c>
      <c r="K45" s="105">
        <f>(SUM(M46:$M$74)/$J45)</f>
        <v>1.389022195297875</v>
      </c>
      <c r="L45" s="52">
        <v>23845.421065043582</v>
      </c>
      <c r="M45" s="52">
        <f t="shared" si="0"/>
        <v>12.221672283362926</v>
      </c>
      <c r="N45" s="1"/>
      <c r="P45" s="81"/>
      <c r="Q45" s="1"/>
      <c r="R45" s="11"/>
      <c r="S45" s="1"/>
      <c r="T45" s="11"/>
    </row>
    <row r="46" spans="1:93" ht="18.75" customHeight="1" x14ac:dyDescent="0.25">
      <c r="A46" s="40">
        <f t="shared" si="1"/>
        <v>45444</v>
      </c>
      <c r="B46" s="70">
        <f>NPV((1+$D$19)^(1/12)-1,E47:$E$74)</f>
        <v>297.79773435341332</v>
      </c>
      <c r="C46" s="93">
        <f>(SUM(E47:$E$74)/$B46)</f>
        <v>1.3048969999619151</v>
      </c>
      <c r="D46" s="70">
        <v>6503.6519613475575</v>
      </c>
      <c r="E46" s="85">
        <f t="shared" si="2"/>
        <v>3.3333654582918184</v>
      </c>
      <c r="F46" s="99">
        <f>NPV((1+$H$19)^(1/12)-1,I47:$I$74)</f>
        <v>285.60703473126176</v>
      </c>
      <c r="G46" s="98">
        <f>(SUM(I47:$I$74)/$F46)</f>
        <v>1.223451869860968</v>
      </c>
      <c r="H46" s="66">
        <v>5063.3475552710734</v>
      </c>
      <c r="I46" s="66">
        <f t="shared" si="3"/>
        <v>2.5951554517947786</v>
      </c>
      <c r="J46" s="104">
        <f>NPV((1+$L$19)^(1/12)-1,M47:$M$74)</f>
        <v>305.95940539212313</v>
      </c>
      <c r="K46" s="105">
        <f>(SUM(M47:$M$74)/$J46)</f>
        <v>1.371887651704101</v>
      </c>
      <c r="L46" s="52">
        <v>6195.2682335796335</v>
      </c>
      <c r="M46" s="52">
        <f t="shared" si="0"/>
        <v>3.1753072362113315</v>
      </c>
      <c r="N46" s="1"/>
      <c r="P46" s="81"/>
      <c r="Q46" s="14"/>
      <c r="R46" s="14"/>
      <c r="S46" s="14"/>
      <c r="T46" s="11"/>
    </row>
    <row r="47" spans="1:93" ht="18.75" customHeight="1" x14ac:dyDescent="0.25">
      <c r="A47" s="39">
        <f t="shared" si="1"/>
        <v>45474</v>
      </c>
      <c r="B47" s="70">
        <f>NPV((1+$D$19)^(1/12)-1,E48:$E$74)</f>
        <v>299.45626506346866</v>
      </c>
      <c r="C47" s="93">
        <f>(SUM(E48:$E$74)/$B47)</f>
        <v>1.2905867325958524</v>
      </c>
      <c r="D47" s="70">
        <v>4138.4045207435847</v>
      </c>
      <c r="E47" s="85">
        <f t="shared" si="2"/>
        <v>2.1210874696048596</v>
      </c>
      <c r="F47" s="99">
        <f>NPV((1+$H$19)^(1/12)-1,I48:$I$74)</f>
        <v>285.9137944335489</v>
      </c>
      <c r="G47" s="98">
        <f>(SUM(I48:$I$74)/$F47)</f>
        <v>1.2136630597151405</v>
      </c>
      <c r="H47" s="66">
        <v>4728.3372693815254</v>
      </c>
      <c r="I47" s="66">
        <f t="shared" si="3"/>
        <v>2.4234501204219567</v>
      </c>
      <c r="J47" s="104">
        <f>NPV((1+$L$19)^(1/12)-1,M48:$M$74)</f>
        <v>307.67686618047043</v>
      </c>
      <c r="K47" s="105">
        <f>(SUM(M48:$M$74)/$J47)</f>
        <v>1.3545804609376186</v>
      </c>
      <c r="L47" s="52">
        <v>5792.4718133045717</v>
      </c>
      <c r="M47" s="52">
        <f t="shared" si="0"/>
        <v>2.9688589695992476</v>
      </c>
      <c r="N47" s="1"/>
      <c r="P47" s="81"/>
      <c r="Q47" s="1"/>
      <c r="R47" s="11"/>
      <c r="S47" s="1"/>
      <c r="T47" s="11"/>
    </row>
    <row r="48" spans="1:93" ht="18.75" customHeight="1" x14ac:dyDescent="0.25">
      <c r="A48" s="40">
        <f t="shared" si="1"/>
        <v>45505</v>
      </c>
      <c r="B48" s="70">
        <f>NPV((1+$D$19)^(1/12)-1,E49:$E$74)</f>
        <v>291.0722384086211</v>
      </c>
      <c r="C48" s="93">
        <f>(SUM(E49:$E$74)/$B48)</f>
        <v>1.2858993011304503</v>
      </c>
      <c r="D48" s="70">
        <v>23773.275029840508</v>
      </c>
      <c r="E48" s="85">
        <f t="shared" si="2"/>
        <v>12.184694735497834</v>
      </c>
      <c r="F48" s="99">
        <f>NPV((1+$H$19)^(1/12)-1,I49:$I$74)</f>
        <v>278.38457159285826</v>
      </c>
      <c r="G48" s="98">
        <f>(SUM(I49:$I$74)/$F48)</f>
        <v>1.2096239513627807</v>
      </c>
      <c r="H48" s="66">
        <v>20022.662262899219</v>
      </c>
      <c r="I48" s="66">
        <f t="shared" si="3"/>
        <v>10.262365078398542</v>
      </c>
      <c r="J48" s="104">
        <f>NPV((1+$L$19)^(1/12)-1,M49:$M$74)</f>
        <v>299.88524793000596</v>
      </c>
      <c r="K48" s="105">
        <f>(SUM(M49:$M$74)/$J48)</f>
        <v>1.3480784066076754</v>
      </c>
      <c r="L48" s="52">
        <v>24396.740212577355</v>
      </c>
      <c r="M48" s="52">
        <f t="shared" si="0"/>
        <v>12.504244015953486</v>
      </c>
      <c r="N48" s="1"/>
      <c r="P48" s="81"/>
      <c r="Q48" s="14"/>
      <c r="R48" s="14"/>
      <c r="S48" s="14"/>
      <c r="T48" s="11"/>
    </row>
    <row r="49" spans="1:20" ht="18.75" customHeight="1" x14ac:dyDescent="0.25">
      <c r="A49" s="39">
        <f t="shared" si="1"/>
        <v>45536</v>
      </c>
      <c r="B49" s="70">
        <f>NPV((1+$D$19)^(1/12)-1,E50:$E$74)</f>
        <v>290.22161648729502</v>
      </c>
      <c r="C49" s="93">
        <f>(SUM(E50:$E$74)/$B49)</f>
        <v>1.2740081584009679</v>
      </c>
      <c r="D49" s="70">
        <v>8867.4114171675155</v>
      </c>
      <c r="E49" s="85">
        <f t="shared" si="2"/>
        <v>4.5448807989910041</v>
      </c>
      <c r="F49" s="99">
        <f>NPV((1+$H$19)^(1/12)-1,I50:$I$74)</f>
        <v>277.39273874251512</v>
      </c>
      <c r="G49" s="98">
        <f>(SUM(I50:$I$74)/$F49)</f>
        <v>1.200779970599227</v>
      </c>
      <c r="H49" s="66">
        <v>7127.2850891924381</v>
      </c>
      <c r="I49" s="66">
        <f t="shared" si="3"/>
        <v>3.6530008169117596</v>
      </c>
      <c r="J49" s="104">
        <f>NPV((1+$L$19)^(1/12)-1,M50:$M$74)</f>
        <v>300.01164873331157</v>
      </c>
      <c r="K49" s="105">
        <f>(SUM(M50:$M$74)/$J49)</f>
        <v>1.3326214051943026</v>
      </c>
      <c r="L49" s="52">
        <v>8715.2303272315748</v>
      </c>
      <c r="M49" s="52">
        <f t="shared" si="0"/>
        <v>4.4668822849849503</v>
      </c>
      <c r="N49" s="1"/>
      <c r="P49" s="81"/>
      <c r="Q49" s="1"/>
      <c r="R49" s="11"/>
      <c r="S49" s="1"/>
      <c r="T49" s="11"/>
    </row>
    <row r="50" spans="1:20" ht="18.75" customHeight="1" x14ac:dyDescent="0.25">
      <c r="A50" s="40">
        <f t="shared" si="1"/>
        <v>45566</v>
      </c>
      <c r="B50" s="70">
        <f>NPV((1+$D$19)^(1/12)-1,E51:$E$74)</f>
        <v>291.00330762512999</v>
      </c>
      <c r="C50" s="93">
        <f>(SUM(E51:$E$74)/$B50)</f>
        <v>1.2606143153798883</v>
      </c>
      <c r="D50" s="70">
        <v>5661.5794653510902</v>
      </c>
      <c r="E50" s="85">
        <f t="shared" si="2"/>
        <v>2.9017717339944005</v>
      </c>
      <c r="F50" s="99">
        <f>NPV((1+$H$19)^(1/12)-1,I51:$I$74)</f>
        <v>276.77006938649237</v>
      </c>
      <c r="G50" s="98">
        <f>(SUM(I51:$I$74)/$F50)</f>
        <v>1.1916508505796726</v>
      </c>
      <c r="H50" s="66">
        <v>6388.520118183229</v>
      </c>
      <c r="I50" s="66">
        <f t="shared" si="3"/>
        <v>3.2743560722677354</v>
      </c>
      <c r="J50" s="104">
        <f>NPV((1+$L$19)^(1/12)-1,M51:$M$74)</f>
        <v>300.63685730795544</v>
      </c>
      <c r="K50" s="105">
        <f>(SUM(M51:$M$74)/$J50)</f>
        <v>1.3166447317349441</v>
      </c>
      <c r="L50" s="52">
        <v>7745.7954585999269</v>
      </c>
      <c r="M50" s="52">
        <f t="shared" si="0"/>
        <v>3.9700105697754484</v>
      </c>
      <c r="N50" s="1"/>
      <c r="P50" s="81"/>
      <c r="Q50" s="1"/>
      <c r="R50" s="11"/>
      <c r="S50" s="1"/>
      <c r="T50" s="11"/>
    </row>
    <row r="51" spans="1:20" ht="18.75" customHeight="1" x14ac:dyDescent="0.25">
      <c r="A51" s="39">
        <f t="shared" si="1"/>
        <v>45597</v>
      </c>
      <c r="B51" s="70">
        <f>NPV((1+$D$19)^(1/12)-1,E52:$E$74)</f>
        <v>281.78079889688888</v>
      </c>
      <c r="C51" s="93">
        <f>(SUM(E52:$E$74)/$B51)</f>
        <v>1.2560367635310301</v>
      </c>
      <c r="D51" s="70">
        <v>25199.898488437488</v>
      </c>
      <c r="E51" s="85">
        <f t="shared" si="2"/>
        <v>12.915892743499887</v>
      </c>
      <c r="F51" s="99">
        <f>NPV((1+$H$19)^(1/12)-1,I52:$I$74)</f>
        <v>269.2834038467916</v>
      </c>
      <c r="G51" s="98">
        <f>(SUM(I52:$I$74)/$F51)</f>
        <v>1.1871540691853455</v>
      </c>
      <c r="H51" s="66">
        <v>19769.090334828172</v>
      </c>
      <c r="I51" s="66">
        <f t="shared" si="3"/>
        <v>10.132399958609236</v>
      </c>
      <c r="J51" s="104">
        <f>NPV((1+$L$19)^(1/12)-1,M52:$M$74)</f>
        <v>292.95476971964541</v>
      </c>
      <c r="K51" s="105">
        <f>(SUM(M52:$M$74)/$J51)</f>
        <v>1.3092295844098594</v>
      </c>
      <c r="L51" s="52">
        <v>23972.652041744073</v>
      </c>
      <c r="M51" s="52">
        <f t="shared" si="0"/>
        <v>12.286882928932323</v>
      </c>
      <c r="N51" s="1"/>
      <c r="P51" s="81"/>
      <c r="Q51" s="1"/>
      <c r="R51" s="11"/>
      <c r="S51" s="1"/>
      <c r="T51" s="11"/>
    </row>
    <row r="52" spans="1:20" ht="18.75" customHeight="1" x14ac:dyDescent="0.25">
      <c r="A52" s="40">
        <f t="shared" si="1"/>
        <v>45627</v>
      </c>
      <c r="B52" s="70">
        <f>NPV((1+$D$19)^(1/12)-1,E53:$E$74)</f>
        <v>280.84069967145763</v>
      </c>
      <c r="C52" s="93">
        <f>(SUM(E53:$E$74)/$B52)</f>
        <v>1.2441594504316023</v>
      </c>
      <c r="D52" s="70">
        <v>8811.905839674635</v>
      </c>
      <c r="E52" s="85">
        <f t="shared" si="2"/>
        <v>4.5164321095689814</v>
      </c>
      <c r="F52" s="99">
        <f>NPV((1+$H$19)^(1/12)-1,I53:$I$74)</f>
        <v>268.20936606192868</v>
      </c>
      <c r="G52" s="98">
        <f>(SUM(I53:$I$74)/$F52)</f>
        <v>1.1783059202198816</v>
      </c>
      <c r="H52" s="66">
        <v>7117.9275975182481</v>
      </c>
      <c r="I52" s="66">
        <f t="shared" si="3"/>
        <v>3.6482047516074694</v>
      </c>
      <c r="J52" s="104">
        <f>NPV((1+$L$19)^(1/12)-1,M53:$M$74)</f>
        <v>292.99303701783987</v>
      </c>
      <c r="K52" s="105">
        <f>(SUM(M53:$M$74)/$J52)</f>
        <v>1.2938743945751698</v>
      </c>
      <c r="L52" s="52">
        <v>8680.0733668851717</v>
      </c>
      <c r="M52" s="52">
        <f t="shared" si="0"/>
        <v>4.4488630247395182</v>
      </c>
      <c r="N52" s="14"/>
      <c r="P52" s="81"/>
      <c r="Q52" s="1"/>
      <c r="R52" s="11"/>
      <c r="S52" s="1"/>
      <c r="T52" s="11"/>
    </row>
    <row r="53" spans="1:20" ht="18.75" customHeight="1" x14ac:dyDescent="0.25">
      <c r="A53" s="39">
        <f t="shared" si="1"/>
        <v>45658</v>
      </c>
      <c r="B53" s="70">
        <f>NPV((1+$D$19)^(1/12)-1,E54:$E$74)</f>
        <v>277.01133941898235</v>
      </c>
      <c r="C53" s="93">
        <f>(SUM(E54:$E$74)/$B53)</f>
        <v>1.2346673236748482</v>
      </c>
      <c r="D53" s="70">
        <v>14425.796404316214</v>
      </c>
      <c r="E53" s="85">
        <f t="shared" si="2"/>
        <v>7.3937614940474861</v>
      </c>
      <c r="F53" s="99">
        <f>NPV((1+$H$19)^(1/12)-1,I54:$I$74)</f>
        <v>259.90029412839749</v>
      </c>
      <c r="G53" s="98">
        <f>(SUM(I54:$I$74)/$F53)</f>
        <v>1.1741414648495292</v>
      </c>
      <c r="H53" s="66">
        <v>21214.002913745149</v>
      </c>
      <c r="I53" s="66">
        <f t="shared" si="3"/>
        <v>10.872971826451813</v>
      </c>
      <c r="J53" s="104">
        <f>NPV((1+$L$19)^(1/12)-1,M54:$M$74)</f>
        <v>284.37494930564407</v>
      </c>
      <c r="K53" s="105">
        <f>(SUM(M54:$M$74)/$J53)</f>
        <v>1.2869993827236137</v>
      </c>
      <c r="L53" s="52">
        <v>25570.430259532892</v>
      </c>
      <c r="M53" s="52">
        <f t="shared" si="0"/>
        <v>13.105804167774995</v>
      </c>
      <c r="N53" s="14"/>
      <c r="P53" s="81"/>
      <c r="Q53" s="1"/>
      <c r="R53" s="11"/>
      <c r="S53" s="1"/>
      <c r="T53" s="11"/>
    </row>
    <row r="54" spans="1:20" ht="18.75" customHeight="1" x14ac:dyDescent="0.25">
      <c r="A54" s="40">
        <f t="shared" si="1"/>
        <v>45689</v>
      </c>
      <c r="B54" s="70">
        <f>NPV((1+$D$19)^(1/12)-1,E55:$E$74)</f>
        <v>269.56410269542403</v>
      </c>
      <c r="C54" s="93">
        <f>(SUM(E55:$E$74)/$B54)</f>
        <v>1.2281079329132707</v>
      </c>
      <c r="D54" s="70">
        <v>21389.725264324905</v>
      </c>
      <c r="E54" s="85">
        <f t="shared" si="2"/>
        <v>10.963036119122087</v>
      </c>
      <c r="F54" s="99">
        <f>NPV((1+$H$19)^(1/12)-1,I55:$I$74)</f>
        <v>253.73215491068635</v>
      </c>
      <c r="G54" s="98">
        <f>(SUM(I55:$I$74)/$F54)</f>
        <v>1.1685830759478923</v>
      </c>
      <c r="H54" s="66">
        <v>16881.906520160202</v>
      </c>
      <c r="I54" s="66">
        <f t="shared" si="3"/>
        <v>8.6526100103231176</v>
      </c>
      <c r="J54" s="104">
        <f>NPV((1+$L$19)^(1/12)-1,M55:$M$74)</f>
        <v>277.83272065181785</v>
      </c>
      <c r="K54" s="105">
        <f>(SUM(M55:$M$74)/$J54)</f>
        <v>1.2780799893640458</v>
      </c>
      <c r="L54" s="52">
        <v>21262.724688742252</v>
      </c>
      <c r="M54" s="52">
        <f t="shared" si="0"/>
        <v>10.897943562763539</v>
      </c>
      <c r="N54" s="14"/>
      <c r="P54" s="81"/>
      <c r="Q54" s="1"/>
      <c r="R54" s="11"/>
      <c r="S54" s="1"/>
      <c r="T54" s="11"/>
    </row>
    <row r="55" spans="1:20" ht="18.75" customHeight="1" x14ac:dyDescent="0.25">
      <c r="A55" s="39">
        <f t="shared" si="1"/>
        <v>45717</v>
      </c>
      <c r="B55" s="70">
        <f>NPV((1+$D$19)^(1/12)-1,E56:$E$74)</f>
        <v>269.09583856108782</v>
      </c>
      <c r="C55" s="93">
        <f>(SUM(E56:$E$74)/$B55)</f>
        <v>1.2157908897070075</v>
      </c>
      <c r="D55" s="70">
        <v>7588.7989404204181</v>
      </c>
      <c r="E55" s="85">
        <f t="shared" si="2"/>
        <v>3.8895439682595789</v>
      </c>
      <c r="F55" s="99">
        <f>NPV((1+$H$19)^(1/12)-1,I56:$I$74)</f>
        <v>253.05864535399942</v>
      </c>
      <c r="G55" s="98">
        <f>(SUM(I56:$I$74)/$F55)</f>
        <v>1.1594469911359133</v>
      </c>
      <c r="H55" s="66">
        <v>6046.4203507106504</v>
      </c>
      <c r="I55" s="66">
        <f t="shared" si="3"/>
        <v>3.0990171157921989</v>
      </c>
      <c r="J55" s="104">
        <f>NPV((1+$L$19)^(1/12)-1,M56:$M$74)</f>
        <v>278.28804658148107</v>
      </c>
      <c r="K55" s="105">
        <f>(SUM(M56:$M$74)/$J55)</f>
        <v>1.2623332622989329</v>
      </c>
      <c r="L55" s="52">
        <v>7414.4487432616852</v>
      </c>
      <c r="M55" s="52">
        <f t="shared" si="0"/>
        <v>3.8001829556609175</v>
      </c>
      <c r="N55" s="14"/>
      <c r="P55" s="81"/>
      <c r="Q55" s="1"/>
      <c r="R55" s="11"/>
      <c r="S55" s="1"/>
      <c r="T55" s="11"/>
    </row>
    <row r="56" spans="1:20" ht="18.75" customHeight="1" x14ac:dyDescent="0.25">
      <c r="A56" s="40">
        <f t="shared" si="1"/>
        <v>45748</v>
      </c>
      <c r="B56" s="70">
        <f>NPV((1+$D$19)^(1/12)-1,E57:$E$74)</f>
        <v>268.61616129396509</v>
      </c>
      <c r="C56" s="93">
        <f>(SUM(E57:$E$74)/$B56)</f>
        <v>1.203461673648115</v>
      </c>
      <c r="D56" s="70">
        <v>7599.4712769968037</v>
      </c>
      <c r="E56" s="85">
        <f t="shared" si="2"/>
        <v>3.8950139408710309</v>
      </c>
      <c r="F56" s="99">
        <f>NPV((1+$H$19)^(1/12)-1,I57:$I$74)</f>
        <v>250.98865917463814</v>
      </c>
      <c r="G56" s="98">
        <f>(SUM(I57:$I$74)/$F56)</f>
        <v>1.1511238413858016</v>
      </c>
      <c r="H56" s="66">
        <v>8758.4918615584902</v>
      </c>
      <c r="I56" s="66">
        <f t="shared" si="3"/>
        <v>4.4890554432435863</v>
      </c>
      <c r="J56" s="104">
        <f>NPV((1+$L$19)^(1/12)-1,M57:$M$74)</f>
        <v>276.97089593041682</v>
      </c>
      <c r="K56" s="105">
        <f>(SUM(M57:$M$74)/$J56)</f>
        <v>1.2481911605368321</v>
      </c>
      <c r="L56" s="52">
        <v>10886.293729119048</v>
      </c>
      <c r="M56" s="52">
        <f t="shared" si="0"/>
        <v>5.5796336736852981</v>
      </c>
      <c r="N56" s="14"/>
      <c r="P56" s="81"/>
      <c r="Q56" s="1"/>
      <c r="R56" s="11"/>
      <c r="S56" s="1"/>
      <c r="T56" s="11"/>
    </row>
    <row r="57" spans="1:20" ht="18.75" customHeight="1" x14ac:dyDescent="0.25">
      <c r="A57" s="39">
        <f t="shared" si="1"/>
        <v>45778</v>
      </c>
      <c r="B57" s="70">
        <f>NPV((1+$D$19)^(1/12)-1,E58:$E$74)</f>
        <v>260.33674219532162</v>
      </c>
      <c r="C57" s="93">
        <f>(SUM(E58:$E$74)/$B57)</f>
        <v>1.196836776301397</v>
      </c>
      <c r="D57" s="70">
        <v>22805.488309173041</v>
      </c>
      <c r="E57" s="85">
        <f t="shared" si="2"/>
        <v>11.688667757910611</v>
      </c>
      <c r="F57" s="99">
        <f>NPV((1+$H$19)^(1/12)-1,I58:$I$74)</f>
        <v>243.83068288233676</v>
      </c>
      <c r="G57" s="98">
        <f>(SUM(I58:$I$74)/$F57)</f>
        <v>1.1457203347044271</v>
      </c>
      <c r="H57" s="66">
        <v>18646.943997162089</v>
      </c>
      <c r="I57" s="66">
        <f t="shared" si="3"/>
        <v>9.557257890221285</v>
      </c>
      <c r="J57" s="104">
        <f>NPV((1+$L$19)^(1/12)-1,M58:$M$74)</f>
        <v>269.29584791332957</v>
      </c>
      <c r="K57" s="105">
        <f>(SUM(M58:$M$74)/$J57)</f>
        <v>1.2395113779485407</v>
      </c>
      <c r="L57" s="52">
        <v>23251.677611551906</v>
      </c>
      <c r="M57" s="52">
        <f t="shared" si="0"/>
        <v>11.917356503441338</v>
      </c>
      <c r="N57" s="14"/>
      <c r="P57" s="81"/>
      <c r="Q57" s="1"/>
      <c r="R57" s="11"/>
      <c r="S57" s="1"/>
      <c r="T57" s="11"/>
    </row>
    <row r="58" spans="1:20" ht="18.75" customHeight="1" x14ac:dyDescent="0.25">
      <c r="A58" s="40">
        <f t="shared" si="1"/>
        <v>45809</v>
      </c>
      <c r="B58" s="70">
        <f>NPV((1+$D$19)^(1/12)-1,E59:$E$74)</f>
        <v>260.40080334992672</v>
      </c>
      <c r="C58" s="93">
        <f>(SUM(E59:$E$74)/$B58)</f>
        <v>1.184099577824651</v>
      </c>
      <c r="D58" s="70">
        <v>6321.6955387837415</v>
      </c>
      <c r="E58" s="85">
        <f t="shared" si="2"/>
        <v>3.2401059700084232</v>
      </c>
      <c r="F58" s="99">
        <f>NPV((1+$H$19)^(1/12)-1,I59:$I$74)</f>
        <v>243.66585569173699</v>
      </c>
      <c r="G58" s="98">
        <f>(SUM(I59:$I$74)/$F58)</f>
        <v>1.1362531177551236</v>
      </c>
      <c r="H58" s="66">
        <v>4869.2699110068315</v>
      </c>
      <c r="I58" s="66">
        <f t="shared" si="3"/>
        <v>2.4956833829537786</v>
      </c>
      <c r="J58" s="104">
        <f>NPV((1+$L$19)^(1/12)-1,M59:$M$74)</f>
        <v>270.31852902441449</v>
      </c>
      <c r="K58" s="105">
        <f>(SUM(M59:$M$74)/$J58)</f>
        <v>1.2233463926244659</v>
      </c>
      <c r="L58" s="52">
        <v>6052.377115950354</v>
      </c>
      <c r="M58" s="52">
        <f t="shared" si="0"/>
        <v>3.1020701813023446</v>
      </c>
      <c r="N58" s="14"/>
      <c r="P58" s="81"/>
      <c r="Q58" s="1"/>
      <c r="R58" s="11"/>
      <c r="S58" s="1"/>
      <c r="T58" s="11"/>
    </row>
    <row r="59" spans="1:20" ht="18.75" customHeight="1" x14ac:dyDescent="0.25">
      <c r="A59" s="39">
        <f t="shared" si="1"/>
        <v>45839</v>
      </c>
      <c r="B59" s="70">
        <f>NPV((1+$D$19)^(1/12)-1,E60:$E$74)</f>
        <v>261.64196869961614</v>
      </c>
      <c r="C59" s="93">
        <f>(SUM(E60:$E$74)/$B59)</f>
        <v>1.1705945647847271</v>
      </c>
      <c r="D59" s="70">
        <v>4026.6612080803297</v>
      </c>
      <c r="E59" s="85">
        <f t="shared" ref="E59:E74" si="4">$E$26/$D$26*D59</f>
        <v>2.0638148325018095</v>
      </c>
      <c r="F59" s="99">
        <f>NPV((1+$H$19)^(1/12)-1,I60:$I$74)</f>
        <v>243.670933383262</v>
      </c>
      <c r="G59" s="98">
        <f>(SUM(I60:$I$74)/$F59)</f>
        <v>1.1266911549268415</v>
      </c>
      <c r="H59" s="66">
        <v>4534.6982524181476</v>
      </c>
      <c r="I59" s="66">
        <f t="shared" si="3"/>
        <v>2.3242028645172041</v>
      </c>
      <c r="J59" s="104">
        <f>NPV((1+$L$19)^(1/12)-1,M60:$M$74)</f>
        <v>271.56185662509137</v>
      </c>
      <c r="K59" s="105">
        <f>(SUM(M60:$M$74)/$J59)</f>
        <v>1.2070771407999892</v>
      </c>
      <c r="L59" s="52">
        <v>5652.4409382003514</v>
      </c>
      <c r="M59" s="52">
        <f t="shared" si="0"/>
        <v>2.8970878962175672</v>
      </c>
      <c r="N59" s="14"/>
      <c r="P59" s="81"/>
      <c r="Q59" s="1"/>
      <c r="R59" s="11"/>
      <c r="S59" s="1"/>
      <c r="T59" s="11"/>
    </row>
    <row r="60" spans="1:20" ht="18.75" customHeight="1" x14ac:dyDescent="0.25">
      <c r="A60" s="40">
        <f t="shared" si="1"/>
        <v>45870</v>
      </c>
      <c r="B60" s="70">
        <f>NPV((1+$D$19)^(1/12)-1,E61:$E$74)</f>
        <v>253.27879699551704</v>
      </c>
      <c r="C60" s="93">
        <f>(SUM(E61:$E$74)/$B60)</f>
        <v>1.163116555135316</v>
      </c>
      <c r="D60" s="70">
        <v>22796.195079133973</v>
      </c>
      <c r="E60" s="85">
        <f t="shared" si="4"/>
        <v>11.68390462910355</v>
      </c>
      <c r="F60" s="99">
        <f>NPV((1+$H$19)^(1/12)-1,I61:$I$74)</f>
        <v>236.19168079740132</v>
      </c>
      <c r="G60" s="98">
        <f>(SUM(I61:$I$74)/$F60)</f>
        <v>1.1208409321646464</v>
      </c>
      <c r="H60" s="66">
        <v>19137.296011230563</v>
      </c>
      <c r="I60" s="66">
        <f t="shared" si="3"/>
        <v>9.8085816811950259</v>
      </c>
      <c r="J60" s="104">
        <f>NPV((1+$L$19)^(1/12)-1,M61:$M$74)</f>
        <v>263.58037585914803</v>
      </c>
      <c r="K60" s="105">
        <f>(SUM(M61:$M$74)/$J60)</f>
        <v>1.1975670356734105</v>
      </c>
      <c r="L60" s="52">
        <v>23687.906310006896</v>
      </c>
      <c r="M60" s="52">
        <f t="shared" si="0"/>
        <v>12.140940066028561</v>
      </c>
      <c r="N60" s="14"/>
      <c r="P60" s="81"/>
      <c r="Q60" s="1"/>
      <c r="R60" s="11"/>
      <c r="S60" s="1"/>
      <c r="T60" s="11"/>
    </row>
    <row r="61" spans="1:20" ht="18.75" customHeight="1" x14ac:dyDescent="0.25">
      <c r="A61" s="39">
        <f t="shared" si="1"/>
        <v>45901</v>
      </c>
      <c r="B61" s="70">
        <f>NPV((1+$D$19)^(1/12)-1,E62:$E$74)</f>
        <v>252.10531602381192</v>
      </c>
      <c r="C61" s="93">
        <f>(SUM(E62:$E$74)/$B61)</f>
        <v>1.1511248435563362</v>
      </c>
      <c r="D61" s="70">
        <v>8561.4603030584185</v>
      </c>
      <c r="E61" s="85">
        <f t="shared" si="4"/>
        <v>4.3880693826116675</v>
      </c>
      <c r="F61" s="99">
        <f>NPV((1+$H$19)^(1/12)-1,I62:$I$74)</f>
        <v>234.95193902053595</v>
      </c>
      <c r="G61" s="98">
        <f>(SUM(I62:$I$74)/$F61)</f>
        <v>1.1118687952977768</v>
      </c>
      <c r="H61" s="66">
        <v>6824.0359868307032</v>
      </c>
      <c r="I61" s="66">
        <f t="shared" si="3"/>
        <v>3.4975742828539378</v>
      </c>
      <c r="J61" s="104">
        <f>NPV((1+$L$19)^(1/12)-1,M62:$M$74)</f>
        <v>263.27450059549756</v>
      </c>
      <c r="K61" s="105">
        <f>(SUM(M62:$M$74)/$J61)</f>
        <v>1.1824619736255031</v>
      </c>
      <c r="L61" s="52">
        <v>8473.6899769783067</v>
      </c>
      <c r="M61" s="52">
        <f t="shared" si="0"/>
        <v>4.3430837999025593</v>
      </c>
      <c r="N61" s="14"/>
      <c r="P61" s="81"/>
      <c r="Q61" s="1"/>
      <c r="R61" s="11"/>
      <c r="S61" s="1"/>
      <c r="T61" s="11"/>
    </row>
    <row r="62" spans="1:20" ht="18.75" customHeight="1" x14ac:dyDescent="0.25">
      <c r="A62" s="40">
        <f>EDATE(A61,1)</f>
        <v>45931</v>
      </c>
      <c r="B62" s="70">
        <f>NPV((1+$D$19)^(1/12)-1,E63:$E$74)</f>
        <v>252.49552216586986</v>
      </c>
      <c r="C62" s="93">
        <f>(SUM(E63:$E$74)/$B62)</f>
        <v>1.138219012492601</v>
      </c>
      <c r="D62" s="70">
        <v>5481.5279248638471</v>
      </c>
      <c r="E62" s="85">
        <f t="shared" si="4"/>
        <v>2.8094885691910902</v>
      </c>
      <c r="F62" s="99">
        <f>NPV((1+$H$19)^(1/12)-1,I63:$I$74)</f>
        <v>234.06399182257252</v>
      </c>
      <c r="G62" s="98">
        <f>(SUM(I63:$I$74)/$F62)</f>
        <v>1.1026975946607802</v>
      </c>
      <c r="H62" s="66">
        <v>6114.5353608569749</v>
      </c>
      <c r="I62" s="66">
        <f t="shared" si="3"/>
        <v>3.1339286121887415</v>
      </c>
      <c r="J62" s="104">
        <f>NPV((1+$L$19)^(1/12)-1,M63:$M$74)</f>
        <v>263.44392728555999</v>
      </c>
      <c r="K62" s="105">
        <f>(SUM(M63:$M$74)/$J62)</f>
        <v>1.1670376764120558</v>
      </c>
      <c r="L62" s="52">
        <v>7537.1985140861098</v>
      </c>
      <c r="M62" s="52">
        <f t="shared" si="0"/>
        <v>3.8630968152141576</v>
      </c>
      <c r="N62" s="14"/>
      <c r="P62" s="81"/>
      <c r="Q62" s="1"/>
      <c r="R62" s="11"/>
      <c r="S62" s="1"/>
      <c r="T62" s="11"/>
    </row>
    <row r="63" spans="1:20" ht="18.75" customHeight="1" x14ac:dyDescent="0.25">
      <c r="A63" s="39">
        <f>EDATE(A62,1)</f>
        <v>45962</v>
      </c>
      <c r="B63" s="70">
        <f>NPV((1+$D$19)^(1/12)-1,E64:$E$74)</f>
        <v>243.36077201835059</v>
      </c>
      <c r="C63" s="93">
        <f>(SUM(E64:$E$74)/$B63)</f>
        <v>1.1302388807459753</v>
      </c>
      <c r="D63" s="70">
        <v>24075.111641164222</v>
      </c>
      <c r="E63" s="85">
        <f t="shared" si="4"/>
        <v>12.339397314943037</v>
      </c>
      <c r="F63" s="99">
        <f>NPV((1+$H$19)^(1/12)-1,I64:$I$74)</f>
        <v>226.65268352882447</v>
      </c>
      <c r="G63" s="98">
        <f>(SUM(I64:$I$74)/$F63)</f>
        <v>1.09618379706378</v>
      </c>
      <c r="H63" s="66">
        <v>18825.552675598297</v>
      </c>
      <c r="I63" s="66">
        <f t="shared" si="3"/>
        <v>9.6488015341291682</v>
      </c>
      <c r="J63" s="104">
        <f>NPV((1+$L$19)^(1/12)-1,M64:$M$74)</f>
        <v>255.59449040265255</v>
      </c>
      <c r="K63" s="105">
        <f>(SUM(M64:$M$74)/$J63)</f>
        <v>1.1563802992594574</v>
      </c>
      <c r="L63" s="52">
        <v>23187.680263647184</v>
      </c>
      <c r="M63" s="52">
        <f t="shared" si="0"/>
        <v>11.884555463318693</v>
      </c>
      <c r="N63" s="14"/>
      <c r="P63" s="81"/>
      <c r="Q63" s="1"/>
      <c r="R63" s="11"/>
      <c r="S63" s="1"/>
      <c r="T63" s="11"/>
    </row>
    <row r="64" spans="1:20" ht="18.75" customHeight="1" x14ac:dyDescent="0.25">
      <c r="A64" s="40">
        <f t="shared" si="1"/>
        <v>45992</v>
      </c>
      <c r="B64" s="70">
        <f>NPV((1+$D$19)^(1/12)-1,E65:$E$74)</f>
        <v>242.11267798208081</v>
      </c>
      <c r="C64" s="93">
        <f>(SUM(E65:$E$74)/$B64)</f>
        <v>1.1181529399633128</v>
      </c>
      <c r="D64" s="70">
        <v>8461.4374011747605</v>
      </c>
      <c r="E64" s="85">
        <f t="shared" si="4"/>
        <v>4.3368038954425145</v>
      </c>
      <c r="F64" s="99">
        <f>NPV((1+$H$19)^(1/12)-1,I65:$I$74)</f>
        <v>225.33946207175083</v>
      </c>
      <c r="G64" s="98">
        <f>(SUM(I65:$I$74)/$F64)</f>
        <v>1.0871292998728903</v>
      </c>
      <c r="H64" s="66">
        <v>6789.4889075620576</v>
      </c>
      <c r="I64" s="66">
        <f t="shared" si="3"/>
        <v>3.4798676095258783</v>
      </c>
      <c r="J64" s="104">
        <f>NPV((1+$L$19)^(1/12)-1,M65:$M$74)</f>
        <v>255.20079980471797</v>
      </c>
      <c r="K64" s="105">
        <f>(SUM(M65:$M$74)/$J64)</f>
        <v>1.1412811112628989</v>
      </c>
      <c r="L64" s="52">
        <v>8406.3721788992571</v>
      </c>
      <c r="M64" s="52">
        <f t="shared" si="0"/>
        <v>4.3085809045787338</v>
      </c>
      <c r="N64" s="14"/>
      <c r="P64" s="81"/>
      <c r="Q64" s="1"/>
      <c r="R64" s="11"/>
      <c r="S64" s="1"/>
      <c r="T64" s="11"/>
    </row>
    <row r="65" spans="1:20" ht="18.75" customHeight="1" x14ac:dyDescent="0.25">
      <c r="A65" s="39">
        <f t="shared" si="1"/>
        <v>46023</v>
      </c>
      <c r="B65" s="70">
        <f>NPV((1+$D$19)^(1/12)-1,E66:$E$74)</f>
        <v>238.05996920367249</v>
      </c>
      <c r="C65" s="93">
        <f>(SUM(E66:$E$74)/$B65)</f>
        <v>1.1072564010371093</v>
      </c>
      <c r="D65" s="70">
        <v>13902.549730285617</v>
      </c>
      <c r="E65" s="85">
        <f t="shared" si="4"/>
        <v>7.1255779565910506</v>
      </c>
      <c r="F65" s="99">
        <f>NPV((1+$H$19)^(1/12)-1,I66:$I$74)</f>
        <v>217.12401869091221</v>
      </c>
      <c r="G65" s="98">
        <f>(SUM(I66:$I$74)/$F65)</f>
        <v>1.0805050358994028</v>
      </c>
      <c r="H65" s="66">
        <v>20231.761009903956</v>
      </c>
      <c r="I65" s="66">
        <f t="shared" si="3"/>
        <v>10.369536025549481</v>
      </c>
      <c r="J65" s="104">
        <f>NPV((1+$L$19)^(1/12)-1,M66:$M$74)</f>
        <v>246.44425849398544</v>
      </c>
      <c r="K65" s="105">
        <f>(SUM(M66:$M$74)/$J65)</f>
        <v>1.1304400133421282</v>
      </c>
      <c r="L65" s="52">
        <v>24711.170909197426</v>
      </c>
      <c r="M65" s="52">
        <f t="shared" si="0"/>
        <v>12.665401536277315</v>
      </c>
      <c r="N65" s="14"/>
      <c r="P65" s="81"/>
      <c r="Q65" s="1"/>
      <c r="R65" s="11"/>
      <c r="S65" s="1"/>
      <c r="T65" s="11"/>
    </row>
    <row r="66" spans="1:20" ht="18.75" customHeight="1" x14ac:dyDescent="0.25">
      <c r="A66" s="40">
        <f t="shared" si="1"/>
        <v>46054</v>
      </c>
      <c r="B66" s="70">
        <f>NPV((1+$D$19)^(1/12)-1,E67:$E$74)</f>
        <v>230.49474681384771</v>
      </c>
      <c r="C66" s="93">
        <f>(SUM(E67:$E$74)/$B66)</f>
        <v>1.0976682689011146</v>
      </c>
      <c r="D66" s="70">
        <v>20655.376811265036</v>
      </c>
      <c r="E66" s="85">
        <f t="shared" si="4"/>
        <v>10.586655005506559</v>
      </c>
      <c r="F66" s="99">
        <f>NPV((1+$H$19)^(1/12)-1,I67:$I$74)</f>
        <v>210.8890614295988</v>
      </c>
      <c r="G66" s="98">
        <f>(SUM(I67:$I$74)/$F66)</f>
        <v>1.0730432306206716</v>
      </c>
      <c r="H66" s="66">
        <v>16214.454509148873</v>
      </c>
      <c r="I66" s="66">
        <f t="shared" si="3"/>
        <v>8.3105158312687415</v>
      </c>
      <c r="J66" s="104">
        <f>NPV((1+$L$19)^(1/12)-1,M67:$M$74)</f>
        <v>239.53340909709135</v>
      </c>
      <c r="K66" s="105">
        <f>(SUM(M67:$M$74)/$J66)</f>
        <v>1.1184446648194082</v>
      </c>
      <c r="L66" s="52">
        <v>20848.401527749727</v>
      </c>
      <c r="M66" s="52">
        <f t="shared" si="0"/>
        <v>10.685587409385276</v>
      </c>
      <c r="N66" s="14"/>
      <c r="P66" s="81"/>
      <c r="Q66" s="1"/>
      <c r="R66" s="11"/>
      <c r="S66" s="1"/>
      <c r="T66" s="11"/>
    </row>
    <row r="67" spans="1:20" ht="18.75" customHeight="1" x14ac:dyDescent="0.25">
      <c r="A67" s="39">
        <f t="shared" si="1"/>
        <v>46082</v>
      </c>
      <c r="B67" s="70">
        <f>NPV((1+$D$19)^(1/12)-1,E68:$E$74)</f>
        <v>229.6589909723067</v>
      </c>
      <c r="C67" s="93">
        <f>(SUM(E68:$E$74)/$B67)</f>
        <v>1.0852856107965607</v>
      </c>
      <c r="D67" s="70">
        <v>7338.3342683317051</v>
      </c>
      <c r="E67" s="85">
        <f t="shared" si="4"/>
        <v>3.7611714336552038</v>
      </c>
      <c r="F67" s="99">
        <f>NPV((1+$H$19)^(1/12)-1,I68:$I$74)</f>
        <v>209.93924214567335</v>
      </c>
      <c r="G67" s="98">
        <f>(SUM(I68:$I$74)/$F67)</f>
        <v>1.0637711254520232</v>
      </c>
      <c r="H67" s="66">
        <v>5786.4564787710951</v>
      </c>
      <c r="I67" s="66">
        <f t="shared" si="3"/>
        <v>2.9657758851302245</v>
      </c>
      <c r="J67" s="104">
        <f>NPV((1+$L$19)^(1/12)-1,M68:$M$74)</f>
        <v>239.51450380670602</v>
      </c>
      <c r="K67" s="105">
        <f>(SUM(M68:$M$74)/$J67)</f>
        <v>1.1031360024681378</v>
      </c>
      <c r="L67" s="52">
        <v>7195.1637749076317</v>
      </c>
      <c r="M67" s="52">
        <f t="shared" si="0"/>
        <v>3.6877911881773202</v>
      </c>
      <c r="N67" s="14"/>
      <c r="P67" s="81"/>
      <c r="Q67" s="1"/>
      <c r="R67" s="11"/>
      <c r="S67" s="1"/>
      <c r="T67" s="11"/>
    </row>
    <row r="68" spans="1:20" ht="18.75" customHeight="1" x14ac:dyDescent="0.25">
      <c r="A68" s="40">
        <f t="shared" si="1"/>
        <v>46113</v>
      </c>
      <c r="B68" s="70">
        <f>NPV((1+$D$19)^(1/12)-1,E69:$E$74)</f>
        <v>228.7586552891091</v>
      </c>
      <c r="C68" s="93">
        <f>(SUM(E69:$E$74)/$B68)</f>
        <v>1.0728794240982584</v>
      </c>
      <c r="D68" s="70">
        <v>7443.638788543275</v>
      </c>
      <c r="E68" s="85">
        <f t="shared" si="4"/>
        <v>3.8151439482303084</v>
      </c>
      <c r="F68" s="99">
        <f>NPV((1+$H$19)^(1/12)-1,I69:$I$74)</f>
        <v>207.6214206278905</v>
      </c>
      <c r="G68" s="98">
        <f>(SUM(I69:$I$74)/$F68)</f>
        <v>1.0548170065575764</v>
      </c>
      <c r="H68" s="66">
        <v>8437.8188254580709</v>
      </c>
      <c r="I68" s="66">
        <f t="shared" si="3"/>
        <v>4.3246984899048311</v>
      </c>
      <c r="J68" s="104">
        <f>NPV((1+$L$19)^(1/12)-1,M69:$M$74)</f>
        <v>237.72203613976143</v>
      </c>
      <c r="K68" s="105">
        <f>(SUM(M69:$M$74)/$J68)</f>
        <v>1.0884813729014264</v>
      </c>
      <c r="L68" s="52">
        <v>10654.955183862769</v>
      </c>
      <c r="M68" s="52">
        <f t="shared" si="0"/>
        <v>5.4610639961392407</v>
      </c>
      <c r="N68" s="14"/>
      <c r="P68" s="81"/>
      <c r="Q68" s="1"/>
      <c r="R68" s="11"/>
      <c r="S68" s="1"/>
      <c r="T68" s="11"/>
    </row>
    <row r="69" spans="1:20" ht="18.75" customHeight="1" x14ac:dyDescent="0.25">
      <c r="A69" s="39">
        <f t="shared" si="1"/>
        <v>46143</v>
      </c>
      <c r="B69" s="70">
        <f>NPV((1+$D$19)^(1/12)-1,E70:$E$74)</f>
        <v>220.43320977366866</v>
      </c>
      <c r="C69" s="93">
        <f>(SUM(E70:$E$74)/$B69)</f>
        <v>1.062460723462896</v>
      </c>
      <c r="D69" s="70">
        <v>21908.303316196721</v>
      </c>
      <c r="E69" s="85">
        <f t="shared" si="4"/>
        <v>11.228826812691059</v>
      </c>
      <c r="F69" s="99">
        <f>NPV((1+$H$19)^(1/12)-1,I70:$I$74)</f>
        <v>200.45144357562026</v>
      </c>
      <c r="G69" s="98">
        <f>(SUM(I70:$I$74)/$F69)</f>
        <v>1.046876512537237</v>
      </c>
      <c r="H69" s="66">
        <v>17861.51721983304</v>
      </c>
      <c r="I69" s="66">
        <f t="shared" si="3"/>
        <v>9.1546972204428183</v>
      </c>
      <c r="J69" s="104">
        <f>NPV((1+$L$19)^(1/12)-1,M70:$M$74)</f>
        <v>229.7500589925499</v>
      </c>
      <c r="K69" s="105">
        <f>(SUM(M70:$M$74)/$J69)</f>
        <v>1.075703269660615</v>
      </c>
      <c r="L69" s="52">
        <v>22658.086107540046</v>
      </c>
      <c r="M69" s="52">
        <f t="shared" si="0"/>
        <v>11.613118603324887</v>
      </c>
      <c r="N69" s="14"/>
      <c r="P69" s="81"/>
      <c r="Q69" s="1"/>
      <c r="R69" s="11"/>
      <c r="S69" s="1"/>
      <c r="T69" s="11"/>
    </row>
    <row r="70" spans="1:20" ht="18.75" customHeight="1" x14ac:dyDescent="0.25">
      <c r="A70" s="40">
        <f t="shared" si="1"/>
        <v>46174</v>
      </c>
      <c r="B70" s="70">
        <f>NPV((1+$D$19)^(1/12)-1,E71:$E$74)</f>
        <v>220.08305037991551</v>
      </c>
      <c r="C70" s="93">
        <f>(SUM(E71:$E$74)/$B70)</f>
        <v>1.049848010279389</v>
      </c>
      <c r="D70" s="70">
        <v>6141.7458222670593</v>
      </c>
      <c r="E70" s="85">
        <f t="shared" si="4"/>
        <v>3.1478749938075028</v>
      </c>
      <c r="F70" s="99">
        <f>NPV((1+$H$19)^(1/12)-1,I71:$I$74)</f>
        <v>199.96988027896276</v>
      </c>
      <c r="G70" s="98">
        <f>(SUM(I71:$I$74)/$F70)</f>
        <v>1.0374070562725533</v>
      </c>
      <c r="H70" s="66">
        <v>4678.1813671317686</v>
      </c>
      <c r="I70" s="66">
        <f t="shared" si="3"/>
        <v>2.3977433401264503</v>
      </c>
      <c r="J70" s="104">
        <f>NPV((1+$L$19)^(1/12)-1,M71:$M$74)</f>
        <v>230.23932371812478</v>
      </c>
      <c r="K70" s="105">
        <f>(SUM(M71:$M$74)/$J70)</f>
        <v>1.0602581443911381</v>
      </c>
      <c r="L70" s="52">
        <v>5911.316899238208</v>
      </c>
      <c r="M70" s="52">
        <f t="shared" si="0"/>
        <v>3.029771531755606</v>
      </c>
      <c r="N70" s="14"/>
      <c r="P70" s="81"/>
      <c r="Q70" s="1"/>
      <c r="R70" s="11"/>
      <c r="S70" s="1"/>
      <c r="T70" s="11"/>
    </row>
    <row r="71" spans="1:20" ht="18.75" customHeight="1" x14ac:dyDescent="0.25">
      <c r="A71" s="39">
        <f t="shared" si="1"/>
        <v>46204</v>
      </c>
      <c r="B71" s="70">
        <f>NPV((1+$D$19)^(1/12)-1,E72:$E$74)</f>
        <v>220.87071360284028</v>
      </c>
      <c r="C71" s="93">
        <f>(SUM(E72:$E$74)/$B71)</f>
        <v>1.0370236081152717</v>
      </c>
      <c r="D71" s="70">
        <v>3913.0955794798792</v>
      </c>
      <c r="E71" s="85">
        <f t="shared" si="4"/>
        <v>2.0056081901605887</v>
      </c>
      <c r="F71" s="99">
        <f>NPV((1+$H$19)^(1/12)-1,I72:$I$74)</f>
        <v>199.6542695035881</v>
      </c>
      <c r="G71" s="98">
        <f>(SUM(I72:$I$74)/$F71)</f>
        <v>1.0278917548508317</v>
      </c>
      <c r="H71" s="66">
        <v>4345.4136315653632</v>
      </c>
      <c r="I71" s="66">
        <f t="shared" si="3"/>
        <v>2.2271873998695848</v>
      </c>
      <c r="J71" s="104">
        <f>NPV((1+$L$19)^(1/12)-1,M72:$M$74)</f>
        <v>230.94561725666566</v>
      </c>
      <c r="K71" s="105">
        <f>(SUM(M72:$M$74)/$J71)</f>
        <v>1.0448038993230455</v>
      </c>
      <c r="L71" s="52">
        <v>5502.4983336949008</v>
      </c>
      <c r="M71" s="52">
        <f t="shared" si="0"/>
        <v>2.8202366899175888</v>
      </c>
      <c r="N71" s="14"/>
      <c r="P71" s="81"/>
      <c r="Q71" s="1"/>
      <c r="R71" s="11"/>
      <c r="S71" s="1"/>
      <c r="T71" s="11"/>
    </row>
    <row r="72" spans="1:20" ht="18.75" customHeight="1" x14ac:dyDescent="0.25">
      <c r="A72" s="40">
        <f t="shared" si="1"/>
        <v>46235</v>
      </c>
      <c r="B72" s="70">
        <f>NPV((1+$D$19)^(1/12)-1,E73:$E$74)</f>
        <v>212.4847404982865</v>
      </c>
      <c r="C72" s="93">
        <f>(SUM(E73:$E$74)/$B72)</f>
        <v>1.0252919921607813</v>
      </c>
      <c r="D72" s="70">
        <v>21831.069249943142</v>
      </c>
      <c r="E72" s="85">
        <f t="shared" si="4"/>
        <v>11.189241458157456</v>
      </c>
      <c r="F72" s="99">
        <f>NPV((1+$H$19)^(1/12)-1,I73:$I$74)</f>
        <v>192.19801128517352</v>
      </c>
      <c r="G72" s="98">
        <f>(SUM(I73:$I$74)/$F72)</f>
        <v>1.0190436327421375</v>
      </c>
      <c r="H72" s="66">
        <v>18271.478639071913</v>
      </c>
      <c r="I72" s="66">
        <f t="shared" si="3"/>
        <v>9.364817817646486</v>
      </c>
      <c r="J72" s="104">
        <f>NPV((1+$L$19)^(1/12)-1,M73:$M$74)</f>
        <v>222.70662923254585</v>
      </c>
      <c r="K72" s="105">
        <f>(SUM(M73:$M$74)/$J72)</f>
        <v>1.0305779662738446</v>
      </c>
      <c r="L72" s="52">
        <v>22976.536583277459</v>
      </c>
      <c r="M72" s="52">
        <f t="shared" si="0"/>
        <v>11.776336411151698</v>
      </c>
      <c r="N72" s="14"/>
      <c r="P72" s="81"/>
      <c r="Q72" s="1"/>
      <c r="R72" s="11"/>
      <c r="S72" s="1"/>
      <c r="T72" s="11"/>
    </row>
    <row r="73" spans="1:20" ht="18.75" customHeight="1" x14ac:dyDescent="0.25">
      <c r="A73" s="39">
        <f t="shared" si="1"/>
        <v>46266</v>
      </c>
      <c r="B73" s="70">
        <f>NPV((1+$D$19)^(1/12)-1,E74:$E$74)</f>
        <v>210.94781485617935</v>
      </c>
      <c r="C73" s="93">
        <f>(SUM(E74:$E$74)/$B73)</f>
        <v>1.0126918970282515</v>
      </c>
      <c r="D73" s="70">
        <v>8260.3910217868688</v>
      </c>
      <c r="E73" s="85">
        <f t="shared" si="4"/>
        <v>4.2337600885861324</v>
      </c>
      <c r="F73" s="99">
        <f>NPV((1+$H$19)^(1/12)-1,I74:$I$74)</f>
        <v>190.68981864067004</v>
      </c>
      <c r="G73" s="98">
        <f>(SUM(I74:$I$74)/$F73)</f>
        <v>1.0095593227431463</v>
      </c>
      <c r="H73" s="66">
        <v>6527.2795142413261</v>
      </c>
      <c r="I73" s="66">
        <f t="shared" si="3"/>
        <v>3.3454754649693177</v>
      </c>
      <c r="J73" s="104">
        <f>NPV((1+$L$19)^(1/12)-1,M74:$M$74)</f>
        <v>221.8976435940327</v>
      </c>
      <c r="K73" s="105">
        <f>(SUM(M74:$M$74)/$J73)</f>
        <v>1.0153168024102428</v>
      </c>
      <c r="L73" s="52">
        <v>8233.8153762831662</v>
      </c>
      <c r="M73" s="52">
        <f t="shared" si="0"/>
        <v>4.2201390739192446</v>
      </c>
      <c r="N73" s="14"/>
      <c r="P73" s="81"/>
      <c r="Q73" s="1"/>
      <c r="R73" s="11"/>
      <c r="S73" s="1"/>
      <c r="T73" s="11"/>
    </row>
    <row r="74" spans="1:20" ht="18.75" customHeight="1" x14ac:dyDescent="0.25">
      <c r="A74" s="40">
        <f t="shared" si="1"/>
        <v>46296</v>
      </c>
      <c r="B74" s="94" t="s">
        <v>22</v>
      </c>
      <c r="C74" s="94" t="s">
        <v>22</v>
      </c>
      <c r="D74" s="70">
        <v>416799.05679489736</v>
      </c>
      <c r="E74" s="85">
        <f t="shared" si="4"/>
        <v>213.62514280066864</v>
      </c>
      <c r="F74" s="100" t="s">
        <v>22</v>
      </c>
      <c r="G74" s="100" t="s">
        <v>22</v>
      </c>
      <c r="H74" s="66">
        <v>375607.0288701104</v>
      </c>
      <c r="I74" s="66">
        <f t="shared" si="3"/>
        <v>192.51268416088826</v>
      </c>
      <c r="J74" s="106" t="s">
        <v>22</v>
      </c>
      <c r="K74" s="106" t="s">
        <v>22</v>
      </c>
      <c r="L74" s="52">
        <v>439570.58738853631</v>
      </c>
      <c r="M74" s="52">
        <f t="shared" si="0"/>
        <v>225.29640595626097</v>
      </c>
      <c r="N74" s="14"/>
      <c r="P74" s="81"/>
      <c r="Q74" s="1"/>
      <c r="R74" s="11"/>
      <c r="S74" s="1"/>
      <c r="T74" s="11"/>
    </row>
    <row r="75" spans="1:20" ht="18.75" customHeight="1" x14ac:dyDescent="0.25">
      <c r="A75" s="41" t="s">
        <v>18</v>
      </c>
      <c r="B75" s="94"/>
      <c r="C75" s="94"/>
      <c r="D75" s="71">
        <f t="shared" ref="D75:M75" si="5">SUM(D27:D74)</f>
        <v>1021381.370105586</v>
      </c>
      <c r="E75" s="86">
        <f t="shared" si="5"/>
        <v>523.49624473866993</v>
      </c>
      <c r="F75" s="100"/>
      <c r="G75" s="100"/>
      <c r="H75" s="67">
        <f t="shared" si="5"/>
        <v>926494.86056666973</v>
      </c>
      <c r="I75" s="67">
        <f t="shared" si="5"/>
        <v>474.86335121443449</v>
      </c>
      <c r="J75" s="106"/>
      <c r="K75" s="106"/>
      <c r="L75" s="53">
        <f t="shared" si="5"/>
        <v>1102253.4740608854</v>
      </c>
      <c r="M75" s="53">
        <f t="shared" si="5"/>
        <v>564.94622998789964</v>
      </c>
      <c r="N75" s="14"/>
      <c r="P75" s="81"/>
      <c r="Q75" s="1"/>
      <c r="R75" s="11"/>
      <c r="S75" s="1"/>
      <c r="T75" s="11"/>
    </row>
    <row r="76" spans="1:20" ht="18.75" customHeight="1" x14ac:dyDescent="0.25">
      <c r="A76" s="9"/>
      <c r="B76" s="9"/>
      <c r="C76" s="9"/>
      <c r="D76" s="54"/>
      <c r="E76" s="54"/>
      <c r="F76" s="54"/>
      <c r="G76" s="54"/>
      <c r="H76" s="54"/>
      <c r="I76" s="63"/>
      <c r="J76" s="63"/>
      <c r="K76" s="63"/>
      <c r="L76" s="54"/>
      <c r="M76" s="54"/>
      <c r="N76" s="14"/>
      <c r="P76" s="81"/>
      <c r="Q76" s="1"/>
      <c r="R76" s="11"/>
      <c r="S76" s="1"/>
      <c r="T76" s="11"/>
    </row>
    <row r="77" spans="1:20" ht="35.25" customHeight="1" x14ac:dyDescent="0.25">
      <c r="A77" s="9"/>
      <c r="B77" s="9"/>
      <c r="C77" s="9"/>
      <c r="D77" s="54"/>
      <c r="E77" s="54"/>
      <c r="F77" s="54"/>
      <c r="G77" s="54"/>
      <c r="H77" s="54"/>
      <c r="I77" s="63"/>
      <c r="J77" s="63"/>
      <c r="K77" s="63"/>
      <c r="L77" s="54"/>
      <c r="M77" s="54"/>
      <c r="N77" s="14"/>
      <c r="P77" s="81"/>
      <c r="Q77" s="1"/>
      <c r="R77" s="1"/>
      <c r="S77" s="1"/>
      <c r="T77" s="11"/>
    </row>
    <row r="78" spans="1:20" x14ac:dyDescent="0.25">
      <c r="A78" s="1"/>
      <c r="B78" s="1"/>
      <c r="C78" s="1"/>
      <c r="D78" s="25"/>
      <c r="E78" s="25"/>
      <c r="F78" s="25"/>
      <c r="G78" s="25"/>
      <c r="H78" s="25"/>
      <c r="I78" s="24"/>
      <c r="J78" s="24"/>
      <c r="K78" s="24"/>
      <c r="L78" s="25"/>
      <c r="M78" s="25"/>
      <c r="N78" s="14"/>
      <c r="P78" s="81"/>
      <c r="Q78" s="1"/>
      <c r="R78" s="1"/>
      <c r="S78" s="1"/>
      <c r="T78" s="11"/>
    </row>
    <row r="79" spans="1:20" x14ac:dyDescent="0.25">
      <c r="A79" s="1"/>
      <c r="B79" s="1"/>
      <c r="C79" s="1"/>
      <c r="D79" s="25"/>
      <c r="E79" s="25"/>
      <c r="F79" s="25"/>
      <c r="G79" s="25"/>
      <c r="H79" s="25"/>
      <c r="I79" s="24"/>
      <c r="J79" s="24"/>
      <c r="K79" s="24"/>
      <c r="L79" s="25"/>
      <c r="M79" s="25"/>
      <c r="N79" s="14"/>
      <c r="P79" s="81"/>
      <c r="Q79" s="1"/>
      <c r="R79" s="1"/>
      <c r="S79" s="1"/>
      <c r="T79" s="11"/>
    </row>
    <row r="80" spans="1:20" x14ac:dyDescent="0.25">
      <c r="A80" s="1"/>
      <c r="B80" s="1"/>
      <c r="C80" s="1"/>
      <c r="D80" s="25"/>
      <c r="E80" s="25"/>
      <c r="F80" s="25"/>
      <c r="G80" s="25"/>
      <c r="H80" s="25"/>
      <c r="I80" s="24"/>
      <c r="J80" s="24"/>
      <c r="K80" s="24"/>
      <c r="L80" s="25"/>
      <c r="M80" s="25"/>
      <c r="N80" s="14"/>
      <c r="P80" s="81"/>
      <c r="Q80" s="1"/>
      <c r="R80" s="1"/>
      <c r="S80" s="1"/>
      <c r="T80" s="11"/>
    </row>
    <row r="81" spans="1:20" x14ac:dyDescent="0.25">
      <c r="A81" s="1"/>
      <c r="B81" s="1"/>
      <c r="C81" s="1"/>
      <c r="D81" s="25"/>
      <c r="E81" s="25"/>
      <c r="F81" s="25"/>
      <c r="G81" s="25"/>
      <c r="H81" s="25"/>
      <c r="I81" s="24"/>
      <c r="J81" s="24"/>
      <c r="K81" s="24"/>
      <c r="L81" s="25"/>
      <c r="M81" s="25"/>
      <c r="N81" s="14"/>
      <c r="P81" s="81"/>
      <c r="Q81" s="1"/>
      <c r="R81" s="1"/>
      <c r="S81" s="1"/>
      <c r="T81" s="11"/>
    </row>
    <row r="82" spans="1:20" x14ac:dyDescent="0.25">
      <c r="A82" s="1"/>
      <c r="B82" s="1"/>
      <c r="C82" s="1"/>
      <c r="D82" s="25"/>
      <c r="E82" s="25"/>
      <c r="F82" s="25"/>
      <c r="G82" s="25"/>
      <c r="H82" s="25"/>
      <c r="I82" s="24"/>
      <c r="J82" s="24"/>
      <c r="K82" s="24"/>
      <c r="L82" s="25"/>
      <c r="M82" s="25"/>
      <c r="N82" s="14"/>
      <c r="P82" s="81"/>
      <c r="Q82" s="1"/>
      <c r="R82" s="1"/>
      <c r="S82" s="1"/>
      <c r="T82" s="1"/>
    </row>
    <row r="83" spans="1:20" x14ac:dyDescent="0.25">
      <c r="A83" s="1"/>
      <c r="B83" s="1"/>
      <c r="C83" s="1"/>
      <c r="D83" s="25"/>
      <c r="E83" s="25"/>
      <c r="F83" s="25"/>
      <c r="G83" s="25"/>
      <c r="H83" s="25"/>
      <c r="I83" s="24"/>
      <c r="J83" s="24"/>
      <c r="K83" s="24"/>
      <c r="L83" s="25"/>
      <c r="M83" s="25"/>
      <c r="N83" s="14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25"/>
      <c r="E84" s="25"/>
      <c r="F84" s="25"/>
      <c r="G84" s="25"/>
      <c r="H84" s="25"/>
      <c r="I84" s="24"/>
      <c r="J84" s="24"/>
      <c r="K84" s="24"/>
      <c r="L84" s="25"/>
      <c r="M84" s="25"/>
      <c r="N84" s="14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25"/>
      <c r="E85" s="25"/>
      <c r="F85" s="25"/>
      <c r="G85" s="25"/>
      <c r="H85" s="25"/>
      <c r="I85" s="24"/>
      <c r="J85" s="24"/>
      <c r="K85" s="24"/>
      <c r="L85" s="25"/>
      <c r="M85" s="25"/>
      <c r="N85" s="14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25"/>
      <c r="E86" s="25"/>
      <c r="F86" s="25"/>
      <c r="G86" s="25"/>
      <c r="H86" s="25"/>
      <c r="I86" s="77"/>
      <c r="J86" s="77"/>
      <c r="K86" s="77"/>
      <c r="L86" s="78"/>
      <c r="M86" s="78"/>
      <c r="N86" s="14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25"/>
      <c r="E87" s="25"/>
      <c r="F87" s="25"/>
      <c r="G87" s="25"/>
      <c r="H87" s="25"/>
      <c r="I87" s="24"/>
      <c r="J87" s="24"/>
      <c r="K87" s="24"/>
      <c r="L87" s="25"/>
      <c r="M87" s="25"/>
      <c r="N87" s="14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25"/>
      <c r="E88" s="25"/>
      <c r="F88" s="25"/>
      <c r="G88" s="25"/>
      <c r="H88" s="25"/>
      <c r="I88" s="24"/>
      <c r="J88" s="24"/>
      <c r="K88" s="24"/>
      <c r="L88" s="25"/>
      <c r="M88" s="25"/>
      <c r="N88" s="79"/>
      <c r="O88" s="79"/>
      <c r="P88" s="79"/>
      <c r="Q88" s="79"/>
      <c r="R88" s="1"/>
      <c r="S88" s="1"/>
      <c r="T88" s="1"/>
    </row>
    <row r="89" spans="1:20" x14ac:dyDescent="0.25">
      <c r="A89" s="1"/>
      <c r="B89" s="1"/>
      <c r="C89" s="1"/>
      <c r="D89" s="25"/>
      <c r="E89" s="25"/>
      <c r="F89" s="25"/>
      <c r="G89" s="25"/>
      <c r="H89" s="25"/>
      <c r="I89" s="24"/>
      <c r="J89" s="24"/>
      <c r="K89" s="24"/>
      <c r="L89" s="25"/>
      <c r="M89" s="25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25"/>
      <c r="E90" s="25"/>
      <c r="F90" s="25"/>
      <c r="G90" s="25"/>
      <c r="H90" s="25"/>
      <c r="I90" s="24"/>
      <c r="J90" s="24"/>
      <c r="K90" s="24"/>
      <c r="L90" s="25"/>
      <c r="M90" s="25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25"/>
      <c r="E91" s="25"/>
      <c r="F91" s="25"/>
      <c r="G91" s="25"/>
      <c r="H91" s="25"/>
      <c r="I91" s="24"/>
      <c r="J91" s="24"/>
      <c r="K91" s="24"/>
      <c r="L91" s="25"/>
      <c r="M91" s="25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25"/>
      <c r="E92" s="25"/>
      <c r="F92" s="25"/>
      <c r="G92" s="25"/>
      <c r="H92" s="25"/>
      <c r="I92" s="24"/>
      <c r="J92" s="24"/>
      <c r="K92" s="24"/>
      <c r="L92" s="25"/>
      <c r="M92" s="25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25"/>
      <c r="E93" s="25"/>
      <c r="F93" s="25"/>
      <c r="G93" s="25"/>
      <c r="H93" s="25"/>
      <c r="I93" s="24"/>
      <c r="J93" s="24"/>
      <c r="K93" s="24"/>
      <c r="L93" s="25"/>
      <c r="M93" s="25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25"/>
      <c r="E94" s="25"/>
      <c r="F94" s="25"/>
      <c r="G94" s="25"/>
      <c r="H94" s="25"/>
      <c r="I94" s="24"/>
      <c r="J94" s="24"/>
      <c r="K94" s="24"/>
      <c r="L94" s="25"/>
      <c r="M94" s="25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25"/>
      <c r="E95" s="25"/>
      <c r="F95" s="25"/>
      <c r="G95" s="25"/>
      <c r="H95" s="25"/>
      <c r="I95" s="24"/>
      <c r="J95" s="24"/>
      <c r="K95" s="24"/>
      <c r="L95" s="25"/>
      <c r="M95" s="25"/>
      <c r="N95" s="1"/>
      <c r="O95" s="1"/>
      <c r="P95" s="1"/>
      <c r="Q95" s="1"/>
      <c r="R95" s="1"/>
      <c r="S95" s="1"/>
      <c r="T95" s="1"/>
    </row>
    <row r="96" spans="1:20" x14ac:dyDescent="0.25">
      <c r="N96" s="1"/>
      <c r="O96" s="1"/>
      <c r="P96" s="1"/>
      <c r="Q96" s="1"/>
      <c r="R96" s="1"/>
      <c r="S96" s="1"/>
      <c r="T96" s="1"/>
    </row>
    <row r="97" spans="14:20" x14ac:dyDescent="0.25">
      <c r="N97" s="1"/>
      <c r="O97" s="1"/>
      <c r="P97" s="1"/>
      <c r="Q97" s="1"/>
      <c r="R97" s="1"/>
      <c r="S97" s="1"/>
      <c r="T97" s="1"/>
    </row>
  </sheetData>
  <sheetProtection selectLockedCells="1"/>
  <mergeCells count="6">
    <mergeCell ref="A14:M15"/>
    <mergeCell ref="A22:M22"/>
    <mergeCell ref="A18:M18"/>
    <mergeCell ref="B24:E24"/>
    <mergeCell ref="F24:I24"/>
    <mergeCell ref="J24:M24"/>
  </mergeCells>
  <phoneticPr fontId="8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4E3221CB033340A02528AF56052A3B" ma:contentTypeVersion="14" ma:contentTypeDescription="Crie um novo documento." ma:contentTypeScope="" ma:versionID="5d394171f183dcb471bbb14e99f851bb">
  <xsd:schema xmlns:xsd="http://www.w3.org/2001/XMLSchema" xmlns:xs="http://www.w3.org/2001/XMLSchema" xmlns:p="http://schemas.microsoft.com/office/2006/metadata/properties" xmlns:ns3="cb305125-4cfd-49cd-88d8-f1bc138ddc46" xmlns:ns4="dc984252-e444-425c-8969-4d5e91590c76" targetNamespace="http://schemas.microsoft.com/office/2006/metadata/properties" ma:root="true" ma:fieldsID="e5ff60df6e6ecbf1ee01e5a782f1fe24" ns3:_="" ns4:_="">
    <xsd:import namespace="cb305125-4cfd-49cd-88d8-f1bc138ddc46"/>
    <xsd:import namespace="dc984252-e444-425c-8969-4d5e91590c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05125-4cfd-49cd-88d8-f1bc138dd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84252-e444-425c-8969-4d5e91590c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D4943D-1479-463B-BC61-7CB780338401}">
  <ds:schemaRefs>
    <ds:schemaRef ds:uri="dc984252-e444-425c-8969-4d5e91590c76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cb305125-4cfd-49cd-88d8-f1bc138ddc4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4117E6-0E8B-46DD-8AC9-921D538EB4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F36D55-B2BF-42F3-AF1E-8F9382860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05125-4cfd-49cd-88d8-f1bc138ddc46"/>
    <ds:schemaRef ds:uri="dc984252-e444-425c-8969-4d5e91590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SIMULAÇÃO MUSICA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 Lozano</dc:creator>
  <cp:keywords/>
  <dc:description/>
  <cp:lastModifiedBy>Fábio Guerra</cp:lastModifiedBy>
  <cp:revision/>
  <dcterms:created xsi:type="dcterms:W3CDTF">2020-09-08T20:54:14Z</dcterms:created>
  <dcterms:modified xsi:type="dcterms:W3CDTF">2022-09-28T21:10:15Z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0x010100364E3221CB033340A02528AF56052A3B</vt:lpwstr>
  </property>
  <property fmtid="{D5CDD505-2E9C-101B-9397-08002B2CF9AE}" pid="3" name="MediaServiceImageTags">
    <vt:lpwstr/>
  </property>
</Properties>
</file>